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465" windowHeight="5190" activeTab="0"/>
  </bookViews>
  <sheets>
    <sheet name="Dados Mensais" sheetId="1" r:id="rId1"/>
    <sheet name="Lucros &amp; Custos" sheetId="2" r:id="rId2"/>
    <sheet name="Gráficos" sheetId="3" r:id="rId3"/>
    <sheet name="Poupança ou Investimento" sheetId="4" r:id="rId4"/>
    <sheet name="Questionário" sheetId="5" r:id="rId5"/>
  </sheets>
  <definedNames/>
  <calcPr fullCalcOnLoad="1"/>
</workbook>
</file>

<file path=xl/sharedStrings.xml><?xml version="1.0" encoding="utf-8"?>
<sst xmlns="http://schemas.openxmlformats.org/spreadsheetml/2006/main" count="249" uniqueCount="80">
  <si>
    <t>ANO</t>
  </si>
  <si>
    <t>JANEIRO</t>
  </si>
  <si>
    <t>GANHOS</t>
  </si>
  <si>
    <t>VALOR</t>
  </si>
  <si>
    <t>GASTOS</t>
  </si>
  <si>
    <t>LUCRO TOTAL</t>
  </si>
  <si>
    <t>GASTO TOTAL</t>
  </si>
  <si>
    <t>RECEITA TOTAL</t>
  </si>
  <si>
    <t>POUPANÇAS E INVESTIMENTOS</t>
  </si>
  <si>
    <t>CUSTO MENSAL</t>
  </si>
  <si>
    <t>Benefício</t>
  </si>
  <si>
    <t>Previsao</t>
  </si>
  <si>
    <t>Conta telefônica</t>
  </si>
  <si>
    <t>Celular</t>
  </si>
  <si>
    <t>Alimentação</t>
  </si>
  <si>
    <t>Lazer</t>
  </si>
  <si>
    <t>Transporte</t>
  </si>
  <si>
    <t>TOTAL</t>
  </si>
  <si>
    <t>Passagem de Ônibus</t>
  </si>
  <si>
    <t>Quantidade de "Inteiras" por mês</t>
  </si>
  <si>
    <t>Quantidade de "Meias" por mês</t>
  </si>
  <si>
    <t>Internet Banda Larga</t>
  </si>
  <si>
    <t>Custos Mensais</t>
  </si>
  <si>
    <t>Ganhos Mensais</t>
  </si>
  <si>
    <t>GANHO MENSAL</t>
  </si>
  <si>
    <t>Previsão</t>
  </si>
  <si>
    <t>Salário</t>
  </si>
  <si>
    <t>NÍVEL DE CONTROLE SOBRE GASTOS</t>
  </si>
  <si>
    <t>NÍVEL DE CONTROLE SOBRE LUCROS E GASTOS</t>
  </si>
  <si>
    <t>POTENCIAL DE RENTABILIDADE EXTRA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</si>
  <si>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</si>
  <si>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</si>
  <si>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</si>
  <si>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</si>
  <si>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</si>
  <si>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</si>
  <si>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</si>
  <si>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</si>
  <si>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</si>
  <si>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</si>
  <si>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</si>
  <si>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Montante Atual</t>
  </si>
  <si>
    <t>Valor depositado</t>
  </si>
  <si>
    <t>Juro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</si>
  <si>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</si>
  <si>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</si>
  <si>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</si>
  <si>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</si>
  <si>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</si>
  <si>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</si>
  <si>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</si>
  <si>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</si>
  <si>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</si>
  <si>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</si>
  <si>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</si>
  <si>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</si>
  <si>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</si>
  <si>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Iniciando 2010 com</t>
  </si>
  <si>
    <t>%</t>
  </si>
  <si>
    <t>POUPANÇA</t>
  </si>
  <si>
    <t>Rendimento Absoluto</t>
  </si>
  <si>
    <t>Rendimento Relativo</t>
  </si>
  <si>
    <t>Total Poupado</t>
  </si>
  <si>
    <t>Juro ao ano</t>
  </si>
  <si>
    <t>GRÁFICO DO NÍVEL DE CONTROLE SOBRE GASTOS</t>
  </si>
  <si>
    <t>NÍVEL DE CONTROLE SOBRE POUPANÇA, LUCROS E GASTOS</t>
  </si>
  <si>
    <t>PERCENTUAL DA POUPANÇA SOBRE LUCRO TOTAL</t>
  </si>
  <si>
    <t>Quantas vezes por mês você participa de discussões sobre como ganhar mais dinheiro?</t>
  </si>
  <si>
    <t>Quantos livros por ano você lê sobre negócios, finanças ou aperfeiçoamento profissional?</t>
  </si>
  <si>
    <t>Quantos artigos por mês você tem lido da área de negócios e/ou finanças?</t>
  </si>
  <si>
    <t>Quantas vezes por mês você visita nosso site (Giga Mundo) ?</t>
  </si>
  <si>
    <t>Quantas vezes por semana você se faz a pergunta: o que posso fazer para conseguir mais dinheiro?</t>
  </si>
  <si>
    <t>Quanto dinheiro você possui hoje?</t>
  </si>
  <si>
    <t>De quanto você precisa para atingir sua independência financeira?</t>
  </si>
  <si>
    <t>Em quanto seu patrimônio cresceu nos últimos doze meses?</t>
  </si>
  <si>
    <t>Em quantos anos você espera conseguir sua independência financeira?</t>
  </si>
  <si>
    <t>BUSCANDO A INDEPENDÊNCIA FINANCEIRA</t>
  </si>
  <si>
    <t>ATUALIZAÇÃO E APERFEIÇOAMENTO</t>
  </si>
  <si>
    <t>Plano de Saúde</t>
  </si>
  <si>
    <t>GRÁFICO DO NÍVEL DE CONTROLE SOBRE LUCROS E GASTOS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</si>
</sst>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4" fontId="0" fillId="0" borderId="0" xfId="15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/>
    </xf>
    <xf numFmtId="44" fontId="0" fillId="3" borderId="6" xfId="0" applyNumberForma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44" fontId="0" fillId="0" borderId="0" xfId="15" applyBorder="1" applyAlignment="1">
      <alignment/>
    </xf>
    <xf numFmtId="0" fontId="3" fillId="2" borderId="7" xfId="0" applyFont="1" applyFill="1" applyBorder="1" applyAlignment="1">
      <alignment/>
    </xf>
    <xf numFmtId="44" fontId="3" fillId="2" borderId="0" xfId="15" applyFont="1" applyFill="1" applyBorder="1" applyAlignment="1">
      <alignment/>
    </xf>
    <xf numFmtId="0" fontId="3" fillId="2" borderId="0" xfId="0" applyFont="1" applyFill="1" applyBorder="1" applyAlignment="1">
      <alignment/>
    </xf>
    <xf numFmtId="44" fontId="3" fillId="2" borderId="8" xfId="15" applyFont="1" applyFill="1" applyBorder="1" applyAlignment="1">
      <alignment/>
    </xf>
    <xf numFmtId="44" fontId="3" fillId="2" borderId="0" xfId="0" applyNumberFormat="1" applyFont="1" applyFill="1" applyBorder="1" applyAlignment="1">
      <alignment/>
    </xf>
    <xf numFmtId="0" fontId="3" fillId="2" borderId="8" xfId="0" applyFont="1" applyFill="1" applyBorder="1" applyAlignment="1">
      <alignment/>
    </xf>
    <xf numFmtId="9" fontId="3" fillId="2" borderId="0" xfId="17" applyFont="1" applyFill="1" applyBorder="1" applyAlignment="1">
      <alignment/>
    </xf>
    <xf numFmtId="9" fontId="3" fillId="2" borderId="8" xfId="17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5" borderId="7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0" fillId="6" borderId="7" xfId="0" applyFill="1" applyBorder="1" applyAlignment="1">
      <alignment/>
    </xf>
    <xf numFmtId="44" fontId="0" fillId="6" borderId="0" xfId="15" applyFill="1" applyBorder="1" applyAlignment="1">
      <alignment/>
    </xf>
    <xf numFmtId="0" fontId="0" fillId="6" borderId="0" xfId="0" applyFill="1" applyBorder="1" applyAlignment="1">
      <alignment/>
    </xf>
    <xf numFmtId="44" fontId="0" fillId="6" borderId="8" xfId="15" applyFill="1" applyBorder="1" applyAlignment="1">
      <alignment/>
    </xf>
    <xf numFmtId="44" fontId="0" fillId="7" borderId="0" xfId="15" applyFill="1" applyBorder="1" applyAlignment="1">
      <alignment/>
    </xf>
    <xf numFmtId="44" fontId="0" fillId="7" borderId="0" xfId="0" applyNumberFormat="1" applyFill="1" applyBorder="1" applyAlignment="1">
      <alignment/>
    </xf>
    <xf numFmtId="0" fontId="0" fillId="2" borderId="12" xfId="0" applyFill="1" applyBorder="1" applyAlignment="1">
      <alignment/>
    </xf>
    <xf numFmtId="0" fontId="3" fillId="0" borderId="0" xfId="0" applyFont="1" applyAlignment="1">
      <alignment/>
    </xf>
    <xf numFmtId="9" fontId="3" fillId="2" borderId="10" xfId="17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9" xfId="0" applyFill="1" applyBorder="1" applyAlignment="1">
      <alignment/>
    </xf>
    <xf numFmtId="44" fontId="0" fillId="3" borderId="11" xfId="15" applyFill="1" applyBorder="1" applyAlignment="1">
      <alignment/>
    </xf>
    <xf numFmtId="0" fontId="0" fillId="8" borderId="3" xfId="0" applyFill="1" applyBorder="1" applyAlignment="1">
      <alignment/>
    </xf>
    <xf numFmtId="44" fontId="0" fillId="8" borderId="4" xfId="15" applyFill="1" applyBorder="1" applyAlignment="1">
      <alignment/>
    </xf>
    <xf numFmtId="0" fontId="0" fillId="8" borderId="7" xfId="0" applyFill="1" applyBorder="1" applyAlignment="1">
      <alignment/>
    </xf>
    <xf numFmtId="44" fontId="0" fillId="8" borderId="8" xfId="15" applyFill="1" applyBorder="1" applyAlignment="1">
      <alignment/>
    </xf>
    <xf numFmtId="44" fontId="0" fillId="8" borderId="13" xfId="15" applyFill="1" applyBorder="1" applyAlignment="1">
      <alignment/>
    </xf>
    <xf numFmtId="0" fontId="0" fillId="8" borderId="8" xfId="0" applyFill="1" applyBorder="1" applyAlignment="1">
      <alignment/>
    </xf>
    <xf numFmtId="0" fontId="0" fillId="8" borderId="11" xfId="0" applyFill="1" applyBorder="1" applyAlignment="1">
      <alignment/>
    </xf>
    <xf numFmtId="44" fontId="0" fillId="8" borderId="0" xfId="15" applyFill="1" applyBorder="1" applyAlignment="1">
      <alignment/>
    </xf>
    <xf numFmtId="0" fontId="0" fillId="8" borderId="0" xfId="0" applyFill="1" applyBorder="1" applyAlignment="1">
      <alignment/>
    </xf>
    <xf numFmtId="44" fontId="0" fillId="7" borderId="4" xfId="15" applyFill="1" applyBorder="1" applyAlignment="1">
      <alignment/>
    </xf>
    <xf numFmtId="44" fontId="3" fillId="8" borderId="0" xfId="0" applyNumberFormat="1" applyFont="1" applyFill="1" applyBorder="1" applyAlignment="1">
      <alignment/>
    </xf>
    <xf numFmtId="0" fontId="4" fillId="4" borderId="12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9" borderId="13" xfId="0" applyFont="1" applyFill="1" applyBorder="1" applyAlignment="1">
      <alignment horizontal="center"/>
    </xf>
    <xf numFmtId="44" fontId="5" fillId="0" borderId="9" xfId="0" applyNumberFormat="1" applyFont="1" applyBorder="1" applyAlignment="1">
      <alignment horizontal="center"/>
    </xf>
    <xf numFmtId="44" fontId="5" fillId="0" borderId="11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485"/>
          <c:w val="0.865"/>
          <c:h val="0.90325"/>
        </c:manualLayout>
      </c:layout>
      <c:barChart>
        <c:barDir val="col"/>
        <c:grouping val="clustered"/>
        <c:varyColors val="0"/>
        <c:ser>
          <c:idx val="0"/>
          <c:order val="0"/>
          <c:tx>
            <c:v>Janeiro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'Lucros &amp; Custos'!$D$17</c:f>
              <c:numCache>
                <c:ptCount val="1"/>
                <c:pt idx="0">
                  <c:v>0.24835709336748624</c:v>
                </c:pt>
              </c:numCache>
            </c:numRef>
          </c:val>
        </c:ser>
        <c:ser>
          <c:idx val="1"/>
          <c:order val="1"/>
          <c:tx>
            <c:v>Fevereiro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'Lucros &amp; Custos'!$D$36</c:f>
              <c:numCache>
                <c:ptCount val="1"/>
                <c:pt idx="0">
                  <c:v>0.747299260850338</c:v>
                </c:pt>
              </c:numCache>
            </c:numRef>
          </c:val>
        </c:ser>
        <c:ser>
          <c:idx val="2"/>
          <c:order val="2"/>
          <c:tx>
            <c:v>Março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'Lucros &amp; Custos'!$D$55</c:f>
              <c:numCache>
                <c:ptCount val="1"/>
                <c:pt idx="0">
                  <c:v>0.45797359557087</c:v>
                </c:pt>
              </c:numCache>
            </c:numRef>
          </c:val>
        </c:ser>
        <c:ser>
          <c:idx val="3"/>
          <c:order val="3"/>
          <c:tx>
            <c:v>Abril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'Lucros &amp; Custos'!$D$75</c:f>
              <c:numCache>
                <c:ptCount val="1"/>
                <c:pt idx="0">
                  <c:v>0.7912903873168774</c:v>
                </c:pt>
              </c:numCache>
            </c:numRef>
          </c:val>
        </c:ser>
        <c:ser>
          <c:idx val="4"/>
          <c:order val="4"/>
          <c:tx>
            <c:v>Maio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'Lucros &amp; Custos'!$D$94</c:f>
              <c:numCache>
                <c:ptCount val="1"/>
                <c:pt idx="0">
                  <c:v>0.7113476456792351</c:v>
                </c:pt>
              </c:numCache>
            </c:numRef>
          </c:val>
        </c:ser>
        <c:ser>
          <c:idx val="5"/>
          <c:order val="5"/>
          <c:tx>
            <c:v>Junho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'Lucros &amp; Custos'!$D$113</c:f>
              <c:numCache>
                <c:ptCount val="1"/>
                <c:pt idx="0">
                  <c:v>0.5965505068334258</c:v>
                </c:pt>
              </c:numCache>
            </c:numRef>
          </c:val>
        </c:ser>
        <c:ser>
          <c:idx val="6"/>
          <c:order val="6"/>
          <c:tx>
            <c:v>Julho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'Lucros &amp; Custos'!$D$132</c:f>
              <c:numCache>
                <c:ptCount val="1"/>
                <c:pt idx="0">
                  <c:v>0.6634696281339391</c:v>
                </c:pt>
              </c:numCache>
            </c:numRef>
          </c:val>
        </c:ser>
        <c:ser>
          <c:idx val="7"/>
          <c:order val="7"/>
          <c:tx>
            <c:v>Agosto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'Lucros &amp; Custos'!$D$151</c:f>
              <c:numCache>
                <c:ptCount val="1"/>
                <c:pt idx="0">
                  <c:v>0.855376382963338</c:v>
                </c:pt>
              </c:numCache>
            </c:numRef>
          </c:val>
        </c:ser>
        <c:ser>
          <c:idx val="8"/>
          <c:order val="8"/>
          <c:tx>
            <c:v>Setembro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'Lucros &amp; Custos'!$D$170</c:f>
              <c:numCache>
                <c:ptCount val="1"/>
                <c:pt idx="0">
                  <c:v>0.5418938109853865</c:v>
                </c:pt>
              </c:numCache>
            </c:numRef>
          </c:val>
        </c:ser>
        <c:ser>
          <c:idx val="9"/>
          <c:order val="9"/>
          <c:tx>
            <c:v>Outubro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'Lucros &amp; Custos'!$D$189</c:f>
              <c:numCache>
                <c:ptCount val="1"/>
                <c:pt idx="0">
                  <c:v>0.747299260850338</c:v>
                </c:pt>
              </c:numCache>
            </c:numRef>
          </c:val>
        </c:ser>
        <c:ser>
          <c:idx val="10"/>
          <c:order val="10"/>
          <c:tx>
            <c:v>Novembro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'Lucros &amp; Custos'!$D$208</c:f>
              <c:numCache>
                <c:ptCount val="1"/>
                <c:pt idx="0">
                  <c:v>0.7976937082743274</c:v>
                </c:pt>
              </c:numCache>
            </c:numRef>
          </c:val>
        </c:ser>
        <c:ser>
          <c:idx val="11"/>
          <c:order val="11"/>
          <c:tx>
            <c:v>Dezembro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'Lucros &amp; Custos'!$D$227</c:f>
              <c:numCache>
                <c:ptCount val="1"/>
                <c:pt idx="0">
                  <c:v>0.6634696281339391</c:v>
                </c:pt>
              </c:numCache>
            </c:numRef>
          </c:val>
        </c:ser>
        <c:axId val="53172099"/>
        <c:axId val="8786844"/>
      </c:barChart>
      <c:catAx>
        <c:axId val="5317209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8786844"/>
        <c:crosses val="autoZero"/>
        <c:auto val="1"/>
        <c:lblOffset val="100"/>
        <c:noMultiLvlLbl val="0"/>
      </c:catAx>
      <c:valAx>
        <c:axId val="87868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72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Janeiro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'Lucros &amp; Custos'!$B$18</c:f>
              <c:numCache>
                <c:ptCount val="1"/>
                <c:pt idx="0">
                  <c:v>0.5818858921765441</c:v>
                </c:pt>
              </c:numCache>
            </c:numRef>
          </c:val>
        </c:ser>
        <c:ser>
          <c:idx val="1"/>
          <c:order val="1"/>
          <c:tx>
            <c:v>Fevereiro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'Lucros &amp; Custos'!$B$37</c:f>
              <c:numCache>
                <c:ptCount val="1"/>
                <c:pt idx="0">
                  <c:v>0.30254945519940757</c:v>
                </c:pt>
              </c:numCache>
            </c:numRef>
          </c:val>
        </c:ser>
        <c:ser>
          <c:idx val="2"/>
          <c:order val="2"/>
          <c:tx>
            <c:v>Março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'Lucros &amp; Custos'!$B$56</c:f>
              <c:numCache>
                <c:ptCount val="1"/>
                <c:pt idx="0">
                  <c:v>0.356767727118976</c:v>
                </c:pt>
              </c:numCache>
            </c:numRef>
          </c:val>
        </c:ser>
        <c:ser>
          <c:idx val="3"/>
          <c:order val="3"/>
          <c:tx>
            <c:v>Abril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'Lucros &amp; Custos'!$B$76</c:f>
              <c:numCache>
                <c:ptCount val="1"/>
                <c:pt idx="0">
                  <c:v>0.2991752546569029</c:v>
                </c:pt>
              </c:numCache>
            </c:numRef>
          </c:val>
        </c:ser>
        <c:ser>
          <c:idx val="4"/>
          <c:order val="4"/>
          <c:tx>
            <c:v>Maio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'Lucros &amp; Custos'!$B$95</c:f>
              <c:numCache>
                <c:ptCount val="1"/>
                <c:pt idx="0">
                  <c:v>0.3071698459561579</c:v>
                </c:pt>
              </c:numCache>
            </c:numRef>
          </c:val>
        </c:ser>
        <c:ser>
          <c:idx val="5"/>
          <c:order val="5"/>
          <c:tx>
            <c:v>Junho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'Lucros &amp; Custos'!$B$114</c:f>
              <c:numCache>
                <c:ptCount val="1"/>
                <c:pt idx="0">
                  <c:v>0.32330186099628444</c:v>
                </c:pt>
              </c:numCache>
            </c:numRef>
          </c:val>
        </c:ser>
        <c:ser>
          <c:idx val="6"/>
          <c:order val="6"/>
          <c:tx>
            <c:v>Julho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'Lucros &amp; Custos'!$B$133</c:f>
              <c:numCache>
                <c:ptCount val="1"/>
                <c:pt idx="0">
                  <c:v>0.31353726761309625</c:v>
                </c:pt>
              </c:numCache>
            </c:numRef>
          </c:val>
        </c:ser>
        <c:ser>
          <c:idx val="7"/>
          <c:order val="7"/>
          <c:tx>
            <c:v>Agosto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'Lucros &amp; Custos'!$B$152</c:f>
              <c:numCache>
                <c:ptCount val="1"/>
                <c:pt idx="0">
                  <c:v>0.29543354212201667</c:v>
                </c:pt>
              </c:numCache>
            </c:numRef>
          </c:val>
        </c:ser>
        <c:ser>
          <c:idx val="8"/>
          <c:order val="8"/>
          <c:tx>
            <c:v>Setembro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'Lucros &amp; Custos'!$B$171</c:f>
              <c:numCache>
                <c:ptCount val="1"/>
                <c:pt idx="0">
                  <c:v>0.33504512140399856</c:v>
                </c:pt>
              </c:numCache>
            </c:numRef>
          </c:val>
        </c:ser>
        <c:ser>
          <c:idx val="9"/>
          <c:order val="9"/>
          <c:tx>
            <c:v>Outubro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'Lucros &amp; Custos'!$B$190</c:f>
              <c:numCache>
                <c:ptCount val="1"/>
                <c:pt idx="0">
                  <c:v>0.3049674328633389</c:v>
                </c:pt>
              </c:numCache>
            </c:numRef>
          </c:val>
        </c:ser>
        <c:ser>
          <c:idx val="10"/>
          <c:order val="10"/>
          <c:tx>
            <c:v>Novembro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'Lucros &amp; Custos'!$B$209</c:f>
              <c:numCache>
                <c:ptCount val="1"/>
                <c:pt idx="0">
                  <c:v>0.74343969673549</c:v>
                </c:pt>
              </c:numCache>
            </c:numRef>
          </c:val>
        </c:ser>
        <c:ser>
          <c:idx val="11"/>
          <c:order val="11"/>
          <c:tx>
            <c:v>Dezembro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'Lucros &amp; Custos'!$B$228</c:f>
              <c:numCache>
                <c:ptCount val="1"/>
                <c:pt idx="0">
                  <c:v>0</c:v>
                </c:pt>
              </c:numCache>
            </c:numRef>
          </c:val>
        </c:ser>
        <c:axId val="11972733"/>
        <c:axId val="40645734"/>
      </c:barChart>
      <c:catAx>
        <c:axId val="11972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45734"/>
        <c:crosses val="autoZero"/>
        <c:auto val="1"/>
        <c:lblOffset val="100"/>
        <c:noMultiLvlLbl val="0"/>
      </c:catAx>
      <c:valAx>
        <c:axId val="406457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72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</xdr:row>
      <xdr:rowOff>152400</xdr:rowOff>
    </xdr:from>
    <xdr:to>
      <xdr:col>14</xdr:col>
      <xdr:colOff>190500</xdr:colOff>
      <xdr:row>14</xdr:row>
      <xdr:rowOff>95250</xdr:rowOff>
    </xdr:to>
    <xdr:graphicFrame>
      <xdr:nvGraphicFramePr>
        <xdr:cNvPr id="1" name="Chart 1"/>
        <xdr:cNvGraphicFramePr/>
      </xdr:nvGraphicFramePr>
      <xdr:xfrm>
        <a:off x="2152650" y="314325"/>
        <a:ext cx="65722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342900</xdr:colOff>
      <xdr:row>19</xdr:row>
      <xdr:rowOff>95250</xdr:rowOff>
    </xdr:from>
    <xdr:to>
      <xdr:col>14</xdr:col>
      <xdr:colOff>142875</xdr:colOff>
      <xdr:row>34</xdr:row>
      <xdr:rowOff>66675</xdr:rowOff>
    </xdr:to>
    <xdr:graphicFrame>
      <xdr:nvGraphicFramePr>
        <xdr:cNvPr id="2" name="Chart 2"/>
        <xdr:cNvGraphicFramePr/>
      </xdr:nvGraphicFramePr>
      <xdr:xfrm>
        <a:off x="2171700" y="3171825"/>
        <a:ext cx="650557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140625" style="0" customWidth="1"/>
    <col min="2" max="2" width="18.8515625" style="0" customWidth="1"/>
    <col min="4" max="4" width="30.140625" style="0" customWidth="1"/>
    <col min="5" max="5" width="12.00390625" style="0" customWidth="1"/>
  </cols>
  <sheetData>
    <row r="1" spans="1:5" ht="13.5" thickTop="1">
      <c r="A1" s="2" t="s">
        <v>9</v>
      </c>
      <c r="B1" s="3"/>
      <c r="D1" s="35" t="s">
        <v>18</v>
      </c>
      <c r="E1" s="49">
        <v>1.75</v>
      </c>
    </row>
    <row r="2" spans="1:5" ht="12.75">
      <c r="A2" s="4" t="s">
        <v>10</v>
      </c>
      <c r="B2" s="5" t="s">
        <v>11</v>
      </c>
      <c r="D2" s="8" t="s">
        <v>19</v>
      </c>
      <c r="E2" s="50">
        <v>50</v>
      </c>
    </row>
    <row r="3" spans="1:5" ht="13.5" thickBot="1">
      <c r="A3" s="45" t="s">
        <v>12</v>
      </c>
      <c r="B3" s="46">
        <v>0</v>
      </c>
      <c r="D3" s="10" t="s">
        <v>20</v>
      </c>
      <c r="E3" s="51">
        <v>50</v>
      </c>
    </row>
    <row r="4" spans="1:2" ht="12.75">
      <c r="A4" s="45" t="s">
        <v>13</v>
      </c>
      <c r="B4" s="46">
        <v>53.2</v>
      </c>
    </row>
    <row r="5" spans="1:2" ht="12.75">
      <c r="A5" s="45" t="s">
        <v>14</v>
      </c>
      <c r="B5" s="46">
        <v>300</v>
      </c>
    </row>
    <row r="6" spans="1:2" ht="12.75">
      <c r="A6" s="45" t="s">
        <v>15</v>
      </c>
      <c r="B6" s="46">
        <v>0</v>
      </c>
    </row>
    <row r="7" spans="1:2" ht="12.75">
      <c r="A7" s="45" t="s">
        <v>16</v>
      </c>
      <c r="B7" s="54">
        <f>E2*E1+E3*E1/2</f>
        <v>131.25</v>
      </c>
    </row>
    <row r="8" spans="1:2" ht="12.75">
      <c r="A8" s="45" t="s">
        <v>21</v>
      </c>
      <c r="B8" s="46">
        <v>35</v>
      </c>
    </row>
    <row r="9" spans="1:2" ht="12.75">
      <c r="A9" s="45" t="s">
        <v>78</v>
      </c>
      <c r="B9" s="46">
        <v>72</v>
      </c>
    </row>
    <row r="10" spans="1:2" ht="12.75">
      <c r="A10" s="45"/>
      <c r="B10" s="46">
        <v>0</v>
      </c>
    </row>
    <row r="11" spans="1:2" ht="12.75">
      <c r="A11" s="45"/>
      <c r="B11" s="46">
        <v>0</v>
      </c>
    </row>
    <row r="12" spans="1:2" ht="12.75">
      <c r="A12" s="45"/>
      <c r="B12" s="46">
        <v>0</v>
      </c>
    </row>
    <row r="13" spans="1:2" ht="12.75">
      <c r="A13" s="45"/>
      <c r="B13" s="46">
        <v>0</v>
      </c>
    </row>
    <row r="14" spans="1:2" ht="12.75">
      <c r="A14" s="45"/>
      <c r="B14" s="46">
        <v>0</v>
      </c>
    </row>
    <row r="15" spans="1:2" ht="13.5" thickBot="1">
      <c r="A15" s="6" t="s">
        <v>17</v>
      </c>
      <c r="B15" s="7">
        <f>SUM(B3:B14)</f>
        <v>591.45</v>
      </c>
    </row>
    <row r="16" ht="14.25" thickBot="1" thickTop="1"/>
    <row r="17" spans="1:2" ht="12.75">
      <c r="A17" s="35" t="s">
        <v>24</v>
      </c>
      <c r="B17" s="40"/>
    </row>
    <row r="18" spans="1:2" ht="12.75">
      <c r="A18" s="41" t="s">
        <v>10</v>
      </c>
      <c r="B18" s="42" t="s">
        <v>25</v>
      </c>
    </row>
    <row r="19" spans="1:2" ht="12.75">
      <c r="A19" s="47" t="s">
        <v>26</v>
      </c>
      <c r="B19" s="48">
        <v>1165</v>
      </c>
    </row>
    <row r="20" spans="1:2" ht="12.75">
      <c r="A20" s="47"/>
      <c r="B20" s="48">
        <v>0</v>
      </c>
    </row>
    <row r="21" spans="1:2" ht="12.75">
      <c r="A21" s="47"/>
      <c r="B21" s="48">
        <v>0</v>
      </c>
    </row>
    <row r="22" spans="1:2" ht="12.75">
      <c r="A22" s="47"/>
      <c r="B22" s="48">
        <v>0</v>
      </c>
    </row>
    <row r="23" spans="1:2" ht="12.75">
      <c r="A23" s="47"/>
      <c r="B23" s="48">
        <v>0</v>
      </c>
    </row>
    <row r="24" spans="1:2" ht="12.75">
      <c r="A24" s="47"/>
      <c r="B24" s="48">
        <v>0</v>
      </c>
    </row>
    <row r="25" spans="1:2" ht="12.75">
      <c r="A25" s="47"/>
      <c r="B25" s="48">
        <v>0</v>
      </c>
    </row>
    <row r="26" spans="1:2" ht="12.75">
      <c r="A26" s="47"/>
      <c r="B26" s="48">
        <v>0</v>
      </c>
    </row>
    <row r="27" spans="1:2" ht="12.75">
      <c r="A27" s="47"/>
      <c r="B27" s="48">
        <v>0</v>
      </c>
    </row>
    <row r="28" spans="1:2" ht="12.75">
      <c r="A28" s="47"/>
      <c r="B28" s="48">
        <v>0</v>
      </c>
    </row>
    <row r="29" spans="1:2" ht="12.75">
      <c r="A29" s="47"/>
      <c r="B29" s="48">
        <v>0</v>
      </c>
    </row>
    <row r="30" spans="1:2" ht="12.75">
      <c r="A30" s="47"/>
      <c r="B30" s="48">
        <v>0</v>
      </c>
    </row>
    <row r="31" spans="1:2" ht="13.5" thickBot="1">
      <c r="A31" s="43" t="s">
        <v>17</v>
      </c>
      <c r="B31" s="44">
        <f>SUM(B19:B30)</f>
        <v>1165</v>
      </c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3"/>
  <sheetViews>
    <sheetView workbookViewId="0" topLeftCell="A195">
      <selection activeCell="C210" sqref="C210"/>
    </sheetView>
  </sheetViews>
  <sheetFormatPr defaultColWidth="9.140625" defaultRowHeight="12.75"/>
  <cols>
    <col min="1" max="1" width="58.8515625" style="0" bestFit="1" customWidth="1"/>
    <col min="2" max="2" width="17.7109375" style="0" customWidth="1"/>
    <col min="3" max="3" width="77.28125" style="0" bestFit="1" customWidth="1"/>
    <col min="4" max="4" width="16.421875" style="0" customWidth="1"/>
  </cols>
  <sheetData>
    <row r="1" spans="1:2" ht="24" thickBot="1">
      <c r="A1" s="11" t="s">
        <v>0</v>
      </c>
      <c r="B1" s="11">
        <v>2009</v>
      </c>
    </row>
    <row r="2" spans="1:4" ht="12.75">
      <c r="A2" s="56" t="s">
        <v>1</v>
      </c>
      <c r="B2" s="57"/>
      <c r="C2" s="57"/>
      <c r="D2" s="58"/>
    </row>
    <row r="3" spans="1:4" ht="12.75">
      <c r="A3" s="26" t="s">
        <v>2</v>
      </c>
      <c r="B3" s="27" t="s">
        <v>3</v>
      </c>
      <c r="C3" s="27" t="s">
        <v>4</v>
      </c>
      <c r="D3" s="28" t="s">
        <v>3</v>
      </c>
    </row>
    <row r="4" spans="1:4" ht="12.75">
      <c r="A4" s="29" t="s">
        <v>23</v>
      </c>
      <c r="B4" s="30">
        <v>1100</v>
      </c>
      <c r="C4" s="31" t="s">
        <v>22</v>
      </c>
      <c r="D4" s="32">
        <f>'Dados Mensais'!B15</f>
        <v>591.45</v>
      </c>
    </row>
    <row r="5" spans="1:4" ht="12.75">
      <c r="A5" s="47"/>
      <c r="B5" s="52">
        <v>2500</v>
      </c>
      <c r="C5" s="53"/>
      <c r="D5" s="48">
        <v>1790</v>
      </c>
    </row>
    <row r="6" spans="1:4" ht="12.75">
      <c r="A6" s="47"/>
      <c r="B6" s="52">
        <v>500</v>
      </c>
      <c r="C6" s="53"/>
      <c r="D6" s="48">
        <v>0</v>
      </c>
    </row>
    <row r="7" spans="1:4" ht="12.75">
      <c r="A7" s="47"/>
      <c r="B7" s="52">
        <v>0</v>
      </c>
      <c r="C7" s="53"/>
      <c r="D7" s="48">
        <v>0</v>
      </c>
    </row>
    <row r="8" spans="1:4" ht="12.75">
      <c r="A8" s="47"/>
      <c r="B8" s="52">
        <v>0</v>
      </c>
      <c r="C8" s="53"/>
      <c r="D8" s="48">
        <v>0</v>
      </c>
    </row>
    <row r="9" spans="1:4" ht="12.75">
      <c r="A9" s="47"/>
      <c r="B9" s="52">
        <v>0</v>
      </c>
      <c r="C9" s="53"/>
      <c r="D9" s="48">
        <v>0</v>
      </c>
    </row>
    <row r="10" spans="1:4" ht="12.75">
      <c r="A10" s="47"/>
      <c r="B10" s="52">
        <v>0</v>
      </c>
      <c r="C10" s="53"/>
      <c r="D10" s="48">
        <v>0</v>
      </c>
    </row>
    <row r="11" spans="1:4" ht="12.75">
      <c r="A11" s="47"/>
      <c r="B11" s="52">
        <v>0</v>
      </c>
      <c r="C11" s="53"/>
      <c r="D11" s="48">
        <v>0</v>
      </c>
    </row>
    <row r="12" spans="1:4" ht="12.75">
      <c r="A12" s="47"/>
      <c r="B12" s="52">
        <v>0</v>
      </c>
      <c r="C12" s="53"/>
      <c r="D12" s="48">
        <v>0</v>
      </c>
    </row>
    <row r="13" spans="1:4" ht="12.75">
      <c r="A13" s="47"/>
      <c r="B13" s="52">
        <v>0</v>
      </c>
      <c r="C13" s="53"/>
      <c r="D13" s="48">
        <v>0</v>
      </c>
    </row>
    <row r="14" spans="1:4" ht="12.75">
      <c r="A14" s="13" t="s">
        <v>5</v>
      </c>
      <c r="B14" s="14">
        <f>SUM(B4:B13)</f>
        <v>4100</v>
      </c>
      <c r="C14" s="15" t="s">
        <v>6</v>
      </c>
      <c r="D14" s="16">
        <f>SUM(D4:D13)</f>
        <v>2381.45</v>
      </c>
    </row>
    <row r="15" spans="1:4" ht="12.75">
      <c r="A15" s="13" t="s">
        <v>7</v>
      </c>
      <c r="B15" s="17">
        <f>B14-D14</f>
        <v>1718.5500000000002</v>
      </c>
      <c r="C15" s="15"/>
      <c r="D15" s="18"/>
    </row>
    <row r="16" spans="1:4" ht="12.75">
      <c r="A16" s="13" t="s">
        <v>8</v>
      </c>
      <c r="B16" s="55">
        <v>1000</v>
      </c>
      <c r="C16" s="15"/>
      <c r="D16" s="18"/>
    </row>
    <row r="17" spans="1:4" ht="12.75">
      <c r="A17" s="13" t="s">
        <v>29</v>
      </c>
      <c r="B17" s="19">
        <f>(B14-B4)/B4</f>
        <v>2.727272727272727</v>
      </c>
      <c r="C17" s="15" t="s">
        <v>27</v>
      </c>
      <c r="D17" s="20">
        <f>(D4/D14)</f>
        <v>0.24835709336748624</v>
      </c>
    </row>
    <row r="18" spans="1:4" ht="12.75">
      <c r="A18" s="13" t="s">
        <v>65</v>
      </c>
      <c r="B18" s="19">
        <f>IF(B16&gt;B15,"ERRO!",B16/B15)</f>
        <v>0.5818858921765441</v>
      </c>
      <c r="C18" s="38" t="str">
        <f>IF(D17&gt;0.85,"Parabéns, você tem controlado bem os seus gastos!",IF(D17&gt;0.6,"Você precisa gerir melhor seus gastos!","Você está fazendo investimentos ou seu planejamento financeiro está morrendo?"))</f>
        <v>Você está fazendo investimentos ou seu planejamento financeiro está morrendo?</v>
      </c>
      <c r="D18" s="18"/>
    </row>
    <row r="19" spans="1:4" ht="13.5" thickBot="1">
      <c r="A19" s="21" t="s">
        <v>66</v>
      </c>
      <c r="B19" s="37">
        <f>B16/B14</f>
        <v>0.24390243902439024</v>
      </c>
      <c r="C19" s="39" t="str">
        <f>IF(AND(B19&gt;0.7,B16&gt;500),"Parabéns! Você será um verdadeiro milionário",IF(B19&gt;0.45,"Você conseguiu uma excelente economia este mês",IF(B19&gt;0.25,"Muito bom, mas talvez seja possível conseguir um pouco mais",IF(B19&gt;0.1,"Já é um bom começo, mas podemos fazer melhor","Você precisa se empenhar um pouco mais"))))</f>
        <v>Já é um bom começo, mas podemos fazer melhor</v>
      </c>
      <c r="D19" s="23"/>
    </row>
    <row r="20" ht="13.5" thickBot="1"/>
    <row r="21" spans="1:4" ht="12.75">
      <c r="A21" s="56" t="s">
        <v>30</v>
      </c>
      <c r="B21" s="57"/>
      <c r="C21" s="57"/>
      <c r="D21" s="58"/>
    </row>
    <row r="22" spans="1:4" ht="12.75">
      <c r="A22" s="26" t="s">
        <v>2</v>
      </c>
      <c r="B22" s="27" t="s">
        <v>3</v>
      </c>
      <c r="C22" s="27" t="s">
        <v>4</v>
      </c>
      <c r="D22" s="28" t="s">
        <v>3</v>
      </c>
    </row>
    <row r="23" spans="1:4" ht="12.75">
      <c r="A23" s="29" t="s">
        <v>23</v>
      </c>
      <c r="B23" s="30">
        <v>1100</v>
      </c>
      <c r="C23" s="31" t="s">
        <v>22</v>
      </c>
      <c r="D23" s="32">
        <f>'Dados Mensais'!B15</f>
        <v>591.45</v>
      </c>
    </row>
    <row r="24" spans="1:4" ht="12.75">
      <c r="A24" s="47"/>
      <c r="B24" s="52">
        <v>2500</v>
      </c>
      <c r="C24" s="53"/>
      <c r="D24" s="48">
        <v>200</v>
      </c>
    </row>
    <row r="25" spans="1:4" ht="12.75">
      <c r="A25" s="47"/>
      <c r="B25" s="52">
        <v>500</v>
      </c>
      <c r="C25" s="53"/>
      <c r="D25" s="48">
        <v>0</v>
      </c>
    </row>
    <row r="26" spans="1:4" ht="12.75">
      <c r="A26" s="47"/>
      <c r="B26" s="52">
        <v>0</v>
      </c>
      <c r="C26" s="53"/>
      <c r="D26" s="48">
        <v>0</v>
      </c>
    </row>
    <row r="27" spans="1:4" ht="12.75">
      <c r="A27" s="47"/>
      <c r="B27" s="52">
        <v>0</v>
      </c>
      <c r="C27" s="53"/>
      <c r="D27" s="48">
        <v>0</v>
      </c>
    </row>
    <row r="28" spans="1:4" ht="12.75">
      <c r="A28" s="47"/>
      <c r="B28" s="52">
        <v>0</v>
      </c>
      <c r="C28" s="53"/>
      <c r="D28" s="48">
        <v>0</v>
      </c>
    </row>
    <row r="29" spans="1:4" ht="12.75">
      <c r="A29" s="47"/>
      <c r="B29" s="52">
        <v>0</v>
      </c>
      <c r="C29" s="53"/>
      <c r="D29" s="48">
        <v>0</v>
      </c>
    </row>
    <row r="30" spans="1:4" ht="12.75">
      <c r="A30" s="47"/>
      <c r="B30" s="52">
        <v>0</v>
      </c>
      <c r="C30" s="53"/>
      <c r="D30" s="48">
        <v>0</v>
      </c>
    </row>
    <row r="31" spans="1:4" ht="12.75">
      <c r="A31" s="47"/>
      <c r="B31" s="52">
        <v>0</v>
      </c>
      <c r="C31" s="53"/>
      <c r="D31" s="48">
        <v>0</v>
      </c>
    </row>
    <row r="32" spans="1:4" ht="12.75">
      <c r="A32" s="47"/>
      <c r="B32" s="52">
        <v>0</v>
      </c>
      <c r="C32" s="53"/>
      <c r="D32" s="48">
        <v>0</v>
      </c>
    </row>
    <row r="33" spans="1:4" ht="12.75">
      <c r="A33" s="13" t="s">
        <v>5</v>
      </c>
      <c r="B33" s="14">
        <f>SUM(B23:B32)</f>
        <v>4100</v>
      </c>
      <c r="C33" s="15" t="s">
        <v>6</v>
      </c>
      <c r="D33" s="16">
        <f>SUM(D23:D32)</f>
        <v>791.45</v>
      </c>
    </row>
    <row r="34" spans="1:4" ht="12.75">
      <c r="A34" s="13" t="s">
        <v>7</v>
      </c>
      <c r="B34" s="17">
        <f>B33-D33</f>
        <v>3308.55</v>
      </c>
      <c r="C34" s="15"/>
      <c r="D34" s="18"/>
    </row>
    <row r="35" spans="1:4" ht="12.75">
      <c r="A35" s="13" t="s">
        <v>8</v>
      </c>
      <c r="B35" s="55">
        <v>1001</v>
      </c>
      <c r="C35" s="15"/>
      <c r="D35" s="18"/>
    </row>
    <row r="36" spans="1:4" ht="12.75">
      <c r="A36" s="13" t="s">
        <v>29</v>
      </c>
      <c r="B36" s="19">
        <f>(B33-B23)/B23</f>
        <v>2.727272727272727</v>
      </c>
      <c r="C36" s="15" t="s">
        <v>27</v>
      </c>
      <c r="D36" s="20">
        <f>(D23/D33)</f>
        <v>0.747299260850338</v>
      </c>
    </row>
    <row r="37" spans="1:4" ht="12.75">
      <c r="A37" s="13" t="s">
        <v>28</v>
      </c>
      <c r="B37" s="19">
        <f>IF(B35&gt;B34,"ERRO!",B35/B34)</f>
        <v>0.30254945519940757</v>
      </c>
      <c r="C37" s="38" t="str">
        <f>IF(D36&gt;0.85,"Parabéns, você tem controlado bem os seus gastos!",IF(D36&gt;0.6,"Você precisa gerir melhor seus gastos!","Você está fazendo investimentos ou seu planejamento financeiro está morrendo?"))</f>
        <v>Você precisa gerir melhor seus gastos!</v>
      </c>
      <c r="D37" s="18"/>
    </row>
    <row r="38" spans="1:4" ht="13.5" thickBot="1">
      <c r="A38" s="21" t="s">
        <v>66</v>
      </c>
      <c r="B38" s="37">
        <f>B35/B33</f>
        <v>0.24414634146341463</v>
      </c>
      <c r="C38" s="39" t="str">
        <f>IF(AND(B38&gt;0.7,B35&gt;500),"Parabéns! Você será um verdadeiro milionário",IF(B38&gt;0.45,"Você conseguiu uma excelente economia este mês",IF(B38&gt;0.25,"Muito bom, mas talvez seja possível conseguir um pouco mais",IF(B38&gt;0.1,"Já é um bom começo, mas podemos fazer melhor","Você precisa se empenhar um pouco mais"))))</f>
        <v>Já é um bom começo, mas podemos fazer melhor</v>
      </c>
      <c r="D38" s="23"/>
    </row>
    <row r="39" ht="13.5" thickBot="1"/>
    <row r="40" spans="1:4" ht="12.75">
      <c r="A40" s="56" t="s">
        <v>31</v>
      </c>
      <c r="B40" s="57"/>
      <c r="C40" s="57"/>
      <c r="D40" s="58"/>
    </row>
    <row r="41" spans="1:4" ht="12.75">
      <c r="A41" s="26" t="s">
        <v>2</v>
      </c>
      <c r="B41" s="27" t="s">
        <v>3</v>
      </c>
      <c r="C41" s="27" t="s">
        <v>4</v>
      </c>
      <c r="D41" s="28" t="s">
        <v>3</v>
      </c>
    </row>
    <row r="42" spans="1:4" ht="12.75">
      <c r="A42" s="29" t="s">
        <v>23</v>
      </c>
      <c r="B42" s="30">
        <v>1100</v>
      </c>
      <c r="C42" s="31" t="s">
        <v>22</v>
      </c>
      <c r="D42" s="32">
        <f>'Dados Mensais'!B15</f>
        <v>591.45</v>
      </c>
    </row>
    <row r="43" spans="1:4" ht="12.75">
      <c r="A43" s="47"/>
      <c r="B43" s="52">
        <v>2500</v>
      </c>
      <c r="C43" s="53"/>
      <c r="D43" s="48">
        <v>700</v>
      </c>
    </row>
    <row r="44" spans="1:4" ht="12.75">
      <c r="A44" s="47"/>
      <c r="B44" s="52">
        <v>500</v>
      </c>
      <c r="C44" s="53"/>
      <c r="D44" s="48">
        <v>0</v>
      </c>
    </row>
    <row r="45" spans="1:4" ht="12.75">
      <c r="A45" s="47"/>
      <c r="B45" s="52">
        <v>0</v>
      </c>
      <c r="C45" s="53"/>
      <c r="D45" s="48">
        <v>0</v>
      </c>
    </row>
    <row r="46" spans="1:4" ht="12.75">
      <c r="A46" s="47"/>
      <c r="B46" s="52">
        <v>0</v>
      </c>
      <c r="C46" s="53"/>
      <c r="D46" s="48">
        <v>0</v>
      </c>
    </row>
    <row r="47" spans="1:4" ht="12.75">
      <c r="A47" s="47"/>
      <c r="B47" s="52">
        <v>0</v>
      </c>
      <c r="C47" s="53"/>
      <c r="D47" s="48">
        <v>0</v>
      </c>
    </row>
    <row r="48" spans="1:4" ht="12.75">
      <c r="A48" s="47"/>
      <c r="B48" s="52">
        <v>0</v>
      </c>
      <c r="C48" s="53"/>
      <c r="D48" s="48">
        <v>0</v>
      </c>
    </row>
    <row r="49" spans="1:4" ht="12.75">
      <c r="A49" s="47"/>
      <c r="B49" s="52">
        <v>0</v>
      </c>
      <c r="C49" s="53"/>
      <c r="D49" s="48">
        <v>0</v>
      </c>
    </row>
    <row r="50" spans="1:4" ht="12.75">
      <c r="A50" s="47"/>
      <c r="B50" s="52">
        <v>0</v>
      </c>
      <c r="C50" s="53"/>
      <c r="D50" s="48">
        <v>0</v>
      </c>
    </row>
    <row r="51" spans="1:4" ht="12.75">
      <c r="A51" s="47"/>
      <c r="B51" s="52">
        <v>0</v>
      </c>
      <c r="C51" s="53"/>
      <c r="D51" s="48">
        <v>0</v>
      </c>
    </row>
    <row r="52" spans="1:4" ht="12.75">
      <c r="A52" s="13" t="s">
        <v>5</v>
      </c>
      <c r="B52" s="14">
        <f>SUM(B42:B51)</f>
        <v>4100</v>
      </c>
      <c r="C52" s="15" t="s">
        <v>6</v>
      </c>
      <c r="D52" s="16">
        <f>SUM(D42:D51)</f>
        <v>1291.45</v>
      </c>
    </row>
    <row r="53" spans="1:4" ht="12.75">
      <c r="A53" s="13" t="s">
        <v>7</v>
      </c>
      <c r="B53" s="17">
        <f>B52-D52</f>
        <v>2808.55</v>
      </c>
      <c r="C53" s="15"/>
      <c r="D53" s="18"/>
    </row>
    <row r="54" spans="1:4" ht="12.75">
      <c r="A54" s="13" t="s">
        <v>8</v>
      </c>
      <c r="B54" s="55">
        <v>1002</v>
      </c>
      <c r="C54" s="15"/>
      <c r="D54" s="18"/>
    </row>
    <row r="55" spans="1:4" ht="12.75">
      <c r="A55" s="13" t="s">
        <v>29</v>
      </c>
      <c r="B55" s="19">
        <f>(B52-B42)/B42</f>
        <v>2.727272727272727</v>
      </c>
      <c r="C55" s="15" t="s">
        <v>27</v>
      </c>
      <c r="D55" s="20">
        <f>(D42/D52)</f>
        <v>0.45797359557087</v>
      </c>
    </row>
    <row r="56" spans="1:4" ht="12.75">
      <c r="A56" s="13" t="s">
        <v>28</v>
      </c>
      <c r="B56" s="19">
        <f>IF(B54&gt;B53,"ERRO!",B54/B53)</f>
        <v>0.356767727118976</v>
      </c>
      <c r="C56" s="38" t="str">
        <f>IF(D55&gt;0.85,"Parabéns, você tem controlado bem os seus gastos!",IF(D55&gt;0.6,"Você precisa gerir melhor seus gastos!","Você está fazendo investimentos ou seu planejamento financeiro está morrendo?"))</f>
        <v>Você está fazendo investimentos ou seu planejamento financeiro está morrendo?</v>
      </c>
      <c r="D56" s="18"/>
    </row>
    <row r="57" spans="1:4" ht="13.5" thickBot="1">
      <c r="A57" s="21" t="s">
        <v>66</v>
      </c>
      <c r="B57" s="37">
        <f>B54/B52</f>
        <v>0.24439024390243902</v>
      </c>
      <c r="C57" s="39" t="str">
        <f>IF(AND(B57&gt;0.7,B54&gt;500),"Parabéns! Você será um verdadeiro milionário",IF(B57&gt;0.45,"Você conseguiu uma excelente economia este mês",IF(B57&gt;0.25,"Muito bom, mas talvez seja possível conseguir um pouco mais",IF(B57&gt;0.1,"Já é um bom começo, mas podemos fazer melhor","Você precisa se empenhar um pouco mais"))))</f>
        <v>Já é um bom começo, mas podemos fazer melhor</v>
      </c>
      <c r="D57" s="23"/>
    </row>
    <row r="59" ht="13.5" thickBot="1"/>
    <row r="60" spans="1:4" ht="12.75">
      <c r="A60" s="56" t="s">
        <v>32</v>
      </c>
      <c r="B60" s="57"/>
      <c r="C60" s="57"/>
      <c r="D60" s="58"/>
    </row>
    <row r="61" spans="1:4" ht="12.75">
      <c r="A61" s="26" t="s">
        <v>2</v>
      </c>
      <c r="B61" s="27" t="s">
        <v>3</v>
      </c>
      <c r="C61" s="27" t="s">
        <v>4</v>
      </c>
      <c r="D61" s="28" t="s">
        <v>3</v>
      </c>
    </row>
    <row r="62" spans="1:4" ht="12.75">
      <c r="A62" s="29" t="s">
        <v>23</v>
      </c>
      <c r="B62" s="30">
        <v>1100</v>
      </c>
      <c r="C62" s="31" t="s">
        <v>22</v>
      </c>
      <c r="D62" s="32">
        <f>'Dados Mensais'!B15</f>
        <v>591.45</v>
      </c>
    </row>
    <row r="63" spans="1:4" ht="12.75">
      <c r="A63" s="47"/>
      <c r="B63" s="52">
        <v>2500</v>
      </c>
      <c r="C63" s="53"/>
      <c r="D63" s="48">
        <v>156</v>
      </c>
    </row>
    <row r="64" spans="1:4" ht="12.75">
      <c r="A64" s="47"/>
      <c r="B64" s="52">
        <v>500</v>
      </c>
      <c r="C64" s="53"/>
      <c r="D64" s="48">
        <v>0</v>
      </c>
    </row>
    <row r="65" spans="1:4" ht="12.75">
      <c r="A65" s="47"/>
      <c r="B65" s="52">
        <v>0</v>
      </c>
      <c r="C65" s="53"/>
      <c r="D65" s="48">
        <v>0</v>
      </c>
    </row>
    <row r="66" spans="1:4" ht="12.75">
      <c r="A66" s="47"/>
      <c r="B66" s="52">
        <v>0</v>
      </c>
      <c r="C66" s="53"/>
      <c r="D66" s="48">
        <v>0</v>
      </c>
    </row>
    <row r="67" spans="1:4" ht="12.75">
      <c r="A67" s="47"/>
      <c r="B67" s="52">
        <v>0</v>
      </c>
      <c r="C67" s="53"/>
      <c r="D67" s="48">
        <v>0</v>
      </c>
    </row>
    <row r="68" spans="1:4" ht="12.75">
      <c r="A68" s="47"/>
      <c r="B68" s="52">
        <v>0</v>
      </c>
      <c r="C68" s="53"/>
      <c r="D68" s="48">
        <v>0</v>
      </c>
    </row>
    <row r="69" spans="1:4" ht="12.75">
      <c r="A69" s="47"/>
      <c r="B69" s="52">
        <v>0</v>
      </c>
      <c r="C69" s="53"/>
      <c r="D69" s="48">
        <v>0</v>
      </c>
    </row>
    <row r="70" spans="1:4" ht="12.75">
      <c r="A70" s="47"/>
      <c r="B70" s="52">
        <v>0</v>
      </c>
      <c r="C70" s="53"/>
      <c r="D70" s="48">
        <v>0</v>
      </c>
    </row>
    <row r="71" spans="1:4" ht="12.75">
      <c r="A71" s="47"/>
      <c r="B71" s="52">
        <v>0</v>
      </c>
      <c r="C71" s="53"/>
      <c r="D71" s="48">
        <v>0</v>
      </c>
    </row>
    <row r="72" spans="1:4" ht="12.75">
      <c r="A72" s="13" t="s">
        <v>5</v>
      </c>
      <c r="B72" s="14">
        <f>SUM(B62:B71)</f>
        <v>4100</v>
      </c>
      <c r="C72" s="15" t="s">
        <v>6</v>
      </c>
      <c r="D72" s="16">
        <f>SUM(D62:D71)</f>
        <v>747.45</v>
      </c>
    </row>
    <row r="73" spans="1:4" ht="12.75">
      <c r="A73" s="13" t="s">
        <v>7</v>
      </c>
      <c r="B73" s="17">
        <f>B72-D72</f>
        <v>3352.55</v>
      </c>
      <c r="C73" s="15"/>
      <c r="D73" s="18"/>
    </row>
    <row r="74" spans="1:4" ht="12.75">
      <c r="A74" s="13" t="s">
        <v>8</v>
      </c>
      <c r="B74" s="55">
        <v>1003</v>
      </c>
      <c r="C74" s="15"/>
      <c r="D74" s="18"/>
    </row>
    <row r="75" spans="1:4" ht="12.75">
      <c r="A75" s="13" t="s">
        <v>29</v>
      </c>
      <c r="B75" s="19">
        <f>(B72-B62)/B62</f>
        <v>2.727272727272727</v>
      </c>
      <c r="C75" s="15" t="s">
        <v>27</v>
      </c>
      <c r="D75" s="20">
        <f>(D62/D72)</f>
        <v>0.7912903873168774</v>
      </c>
    </row>
    <row r="76" spans="1:4" ht="12.75">
      <c r="A76" s="13" t="s">
        <v>28</v>
      </c>
      <c r="B76" s="19">
        <f>IF(B74&gt;B73,"ERRO!",B74/B73)</f>
        <v>0.2991752546569029</v>
      </c>
      <c r="C76" s="38" t="str">
        <f>IF(D75&gt;0.85,"Parabéns, você tem controlado bem os seus gastos!",IF(D75&gt;0.6,"Você precisa gerir melhor seus gastos!","Você está fazendo investimentos ou seu planejamento financeiro está morrendo?"))</f>
        <v>Você precisa gerir melhor seus gastos!</v>
      </c>
      <c r="D76" s="18"/>
    </row>
    <row r="77" spans="1:4" ht="13.5" thickBot="1">
      <c r="A77" s="21" t="s">
        <v>66</v>
      </c>
      <c r="B77" s="37">
        <f>B74/B72</f>
        <v>0.2446341463414634</v>
      </c>
      <c r="C77" s="39" t="str">
        <f>IF(AND(B77&gt;0.7,B74&gt;500),"Parabéns! Você será um verdadeiro milionário",IF(B77&gt;0.45,"Você conseguiu uma excelente economia este mês",IF(B77&gt;0.25,"Muito bom, mas talvez seja possível conseguir um pouco mais",IF(B77&gt;0.1,"Já é um bom começo, mas podemos fazer melhor","Você precisa se empenhar um pouco mais"))))</f>
        <v>Já é um bom começo, mas podemos fazer melhor</v>
      </c>
      <c r="D77" s="23"/>
    </row>
    <row r="78" ht="13.5" thickBot="1"/>
    <row r="79" spans="1:4" ht="12.75">
      <c r="A79" s="56" t="s">
        <v>33</v>
      </c>
      <c r="B79" s="57"/>
      <c r="C79" s="57"/>
      <c r="D79" s="58"/>
    </row>
    <row r="80" spans="1:4" ht="12.75">
      <c r="A80" s="26" t="s">
        <v>2</v>
      </c>
      <c r="B80" s="27" t="s">
        <v>3</v>
      </c>
      <c r="C80" s="27" t="s">
        <v>4</v>
      </c>
      <c r="D80" s="28" t="s">
        <v>3</v>
      </c>
    </row>
    <row r="81" spans="1:4" ht="12.75">
      <c r="A81" s="29" t="s">
        <v>23</v>
      </c>
      <c r="B81" s="30">
        <v>1100</v>
      </c>
      <c r="C81" s="31" t="s">
        <v>22</v>
      </c>
      <c r="D81" s="32">
        <f>'Dados Mensais'!B15</f>
        <v>591.45</v>
      </c>
    </row>
    <row r="82" spans="1:4" ht="12.75">
      <c r="A82" s="47"/>
      <c r="B82" s="52">
        <v>2500</v>
      </c>
      <c r="C82" s="53"/>
      <c r="D82" s="48">
        <v>240</v>
      </c>
    </row>
    <row r="83" spans="1:4" ht="12.75">
      <c r="A83" s="47"/>
      <c r="B83" s="52">
        <v>500</v>
      </c>
      <c r="C83" s="53"/>
      <c r="D83" s="48">
        <v>0</v>
      </c>
    </row>
    <row r="84" spans="1:4" ht="12.75">
      <c r="A84" s="47"/>
      <c r="B84" s="52">
        <v>0</v>
      </c>
      <c r="C84" s="53"/>
      <c r="D84" s="48">
        <v>0</v>
      </c>
    </row>
    <row r="85" spans="1:4" ht="12.75">
      <c r="A85" s="47"/>
      <c r="B85" s="52">
        <v>0</v>
      </c>
      <c r="C85" s="53"/>
      <c r="D85" s="48">
        <v>0</v>
      </c>
    </row>
    <row r="86" spans="1:4" ht="12.75">
      <c r="A86" s="47"/>
      <c r="B86" s="52">
        <v>0</v>
      </c>
      <c r="C86" s="53"/>
      <c r="D86" s="48">
        <v>0</v>
      </c>
    </row>
    <row r="87" spans="1:4" ht="12.75">
      <c r="A87" s="47"/>
      <c r="B87" s="52">
        <v>0</v>
      </c>
      <c r="C87" s="53"/>
      <c r="D87" s="48">
        <v>0</v>
      </c>
    </row>
    <row r="88" spans="1:4" ht="12.75">
      <c r="A88" s="47"/>
      <c r="B88" s="52">
        <v>0</v>
      </c>
      <c r="C88" s="53"/>
      <c r="D88" s="48">
        <v>0</v>
      </c>
    </row>
    <row r="89" spans="1:4" ht="12.75">
      <c r="A89" s="47"/>
      <c r="B89" s="52">
        <v>0</v>
      </c>
      <c r="C89" s="53"/>
      <c r="D89" s="48">
        <v>0</v>
      </c>
    </row>
    <row r="90" spans="1:4" ht="12.75">
      <c r="A90" s="47"/>
      <c r="B90" s="52">
        <v>0</v>
      </c>
      <c r="C90" s="53"/>
      <c r="D90" s="48">
        <v>0</v>
      </c>
    </row>
    <row r="91" spans="1:4" ht="12.75">
      <c r="A91" s="13" t="s">
        <v>5</v>
      </c>
      <c r="B91" s="14">
        <f>SUM(B81:B90)</f>
        <v>4100</v>
      </c>
      <c r="C91" s="15" t="s">
        <v>6</v>
      </c>
      <c r="D91" s="16">
        <f>SUM(D81:D90)</f>
        <v>831.45</v>
      </c>
    </row>
    <row r="92" spans="1:4" ht="12.75">
      <c r="A92" s="13" t="s">
        <v>7</v>
      </c>
      <c r="B92" s="17">
        <f>B91-D91</f>
        <v>3268.55</v>
      </c>
      <c r="C92" s="15"/>
      <c r="D92" s="18"/>
    </row>
    <row r="93" spans="1:4" ht="12.75">
      <c r="A93" s="13" t="s">
        <v>8</v>
      </c>
      <c r="B93" s="55">
        <v>1004</v>
      </c>
      <c r="C93" s="15"/>
      <c r="D93" s="18"/>
    </row>
    <row r="94" spans="1:4" ht="12.75">
      <c r="A94" s="13" t="s">
        <v>29</v>
      </c>
      <c r="B94" s="19">
        <f>(B91-B81)/B81</f>
        <v>2.727272727272727</v>
      </c>
      <c r="C94" s="15" t="s">
        <v>27</v>
      </c>
      <c r="D94" s="20">
        <f>(D81/D91)</f>
        <v>0.7113476456792351</v>
      </c>
    </row>
    <row r="95" spans="1:4" ht="12.75">
      <c r="A95" s="13" t="s">
        <v>28</v>
      </c>
      <c r="B95" s="19">
        <f>IF(B93&gt;B92,"ERRO!",B93/B92)</f>
        <v>0.3071698459561579</v>
      </c>
      <c r="C95" s="38" t="str">
        <f>IF(D94&gt;0.85,"Parabéns, você tem controlado bem os seus gastos!",IF(D94&gt;0.6,"Você precisa gerir melhor seus gastos!","Você está fazendo investimentos ou seu planejamento financeiro está morrendo?"))</f>
        <v>Você precisa gerir melhor seus gastos!</v>
      </c>
      <c r="D95" s="18"/>
    </row>
    <row r="96" spans="1:4" ht="13.5" thickBot="1">
      <c r="A96" s="21" t="s">
        <v>66</v>
      </c>
      <c r="B96" s="37">
        <f>B93/B91</f>
        <v>0.2448780487804878</v>
      </c>
      <c r="C96" s="39" t="str">
        <f>IF(AND(B96&gt;0.7,B93&gt;500),"Parabéns! Você será um verdadeiro milionário",IF(B96&gt;0.45,"Você conseguiu uma excelente economia este mês",IF(B96&gt;0.25,"Muito bom, mas talvez seja possível conseguir um pouco mais",IF(B96&gt;0.1,"Já é um bom começo, mas podemos fazer melhor","Você precisa se empenhar um pouco mais"))))</f>
        <v>Já é um bom começo, mas podemos fazer melhor</v>
      </c>
      <c r="D96" s="23"/>
    </row>
    <row r="97" ht="13.5" thickBot="1"/>
    <row r="98" spans="1:4" ht="12.75">
      <c r="A98" s="56" t="s">
        <v>34</v>
      </c>
      <c r="B98" s="57"/>
      <c r="C98" s="57"/>
      <c r="D98" s="58"/>
    </row>
    <row r="99" spans="1:4" ht="12.75">
      <c r="A99" s="26" t="s">
        <v>2</v>
      </c>
      <c r="B99" s="27" t="s">
        <v>3</v>
      </c>
      <c r="C99" s="27" t="s">
        <v>4</v>
      </c>
      <c r="D99" s="28" t="s">
        <v>3</v>
      </c>
    </row>
    <row r="100" spans="1:4" ht="12.75">
      <c r="A100" s="29" t="s">
        <v>23</v>
      </c>
      <c r="B100" s="30">
        <v>1100</v>
      </c>
      <c r="C100" s="31" t="s">
        <v>22</v>
      </c>
      <c r="D100" s="32">
        <f>'Dados Mensais'!B15</f>
        <v>591.45</v>
      </c>
    </row>
    <row r="101" spans="1:4" ht="12.75">
      <c r="A101" s="47"/>
      <c r="B101" s="52">
        <v>2500</v>
      </c>
      <c r="C101" s="53"/>
      <c r="D101" s="48">
        <v>400</v>
      </c>
    </row>
    <row r="102" spans="1:4" ht="12.75">
      <c r="A102" s="47"/>
      <c r="B102" s="52">
        <v>500</v>
      </c>
      <c r="C102" s="53"/>
      <c r="D102" s="48">
        <v>0</v>
      </c>
    </row>
    <row r="103" spans="1:4" ht="12.75">
      <c r="A103" s="47"/>
      <c r="B103" s="52">
        <v>0</v>
      </c>
      <c r="C103" s="53"/>
      <c r="D103" s="48">
        <v>0</v>
      </c>
    </row>
    <row r="104" spans="1:4" ht="12.75">
      <c r="A104" s="47"/>
      <c r="B104" s="52">
        <v>0</v>
      </c>
      <c r="C104" s="53"/>
      <c r="D104" s="48">
        <v>0</v>
      </c>
    </row>
    <row r="105" spans="1:4" ht="12.75">
      <c r="A105" s="47"/>
      <c r="B105" s="52">
        <v>0</v>
      </c>
      <c r="C105" s="53"/>
      <c r="D105" s="48">
        <v>0</v>
      </c>
    </row>
    <row r="106" spans="1:4" ht="12.75">
      <c r="A106" s="47"/>
      <c r="B106" s="52">
        <v>0</v>
      </c>
      <c r="C106" s="53"/>
      <c r="D106" s="48">
        <v>0</v>
      </c>
    </row>
    <row r="107" spans="1:4" ht="12.75">
      <c r="A107" s="47"/>
      <c r="B107" s="52">
        <v>0</v>
      </c>
      <c r="C107" s="53"/>
      <c r="D107" s="48">
        <v>0</v>
      </c>
    </row>
    <row r="108" spans="1:4" ht="12.75">
      <c r="A108" s="47"/>
      <c r="B108" s="52">
        <v>0</v>
      </c>
      <c r="C108" s="53"/>
      <c r="D108" s="48">
        <v>0</v>
      </c>
    </row>
    <row r="109" spans="1:4" ht="12.75">
      <c r="A109" s="47"/>
      <c r="B109" s="52">
        <v>0</v>
      </c>
      <c r="C109" s="53"/>
      <c r="D109" s="48">
        <v>0</v>
      </c>
    </row>
    <row r="110" spans="1:4" ht="12.75">
      <c r="A110" s="13" t="s">
        <v>5</v>
      </c>
      <c r="B110" s="14">
        <f>SUM(B100:B109)</f>
        <v>4100</v>
      </c>
      <c r="C110" s="15" t="s">
        <v>6</v>
      </c>
      <c r="D110" s="16">
        <f>SUM(D100:D109)</f>
        <v>991.45</v>
      </c>
    </row>
    <row r="111" spans="1:4" ht="12.75">
      <c r="A111" s="13" t="s">
        <v>7</v>
      </c>
      <c r="B111" s="17">
        <f>B110-D110</f>
        <v>3108.55</v>
      </c>
      <c r="C111" s="15"/>
      <c r="D111" s="18"/>
    </row>
    <row r="112" spans="1:4" ht="12.75">
      <c r="A112" s="13" t="s">
        <v>8</v>
      </c>
      <c r="B112" s="55">
        <v>1005</v>
      </c>
      <c r="C112" s="15"/>
      <c r="D112" s="18"/>
    </row>
    <row r="113" spans="1:4" ht="12.75">
      <c r="A113" s="13" t="s">
        <v>29</v>
      </c>
      <c r="B113" s="19">
        <f>(B110-B100)/B100</f>
        <v>2.727272727272727</v>
      </c>
      <c r="C113" s="15" t="s">
        <v>27</v>
      </c>
      <c r="D113" s="20">
        <f>(D100/D110)</f>
        <v>0.5965505068334258</v>
      </c>
    </row>
    <row r="114" spans="1:4" ht="12.75">
      <c r="A114" s="13" t="s">
        <v>28</v>
      </c>
      <c r="B114" s="19">
        <f>IF(B112&gt;B111,"ERRO!",B112/B111)</f>
        <v>0.32330186099628444</v>
      </c>
      <c r="C114" s="38" t="str">
        <f>IF(D113&gt;0.85,"Parabéns, você tem controlado bem os seus gastos!",IF(D113&gt;0.6,"Você precisa gerir melhor seus gastos!","Você está fazendo investimentos ou seu planejamento financeiro está morrendo?"))</f>
        <v>Você está fazendo investimentos ou seu planejamento financeiro está morrendo?</v>
      </c>
      <c r="D114" s="18"/>
    </row>
    <row r="115" spans="1:4" ht="13.5" thickBot="1">
      <c r="A115" s="21" t="s">
        <v>66</v>
      </c>
      <c r="B115" s="37">
        <f>B112/B110</f>
        <v>0.2451219512195122</v>
      </c>
      <c r="C115" s="39" t="str">
        <f>IF(AND(B115&gt;0.7,B112&gt;500),"Parabéns! Você será um verdadeiro milionário",IF(B115&gt;0.45,"Você conseguiu uma excelente economia este mês",IF(B115&gt;0.25,"Muito bom, mas talvez seja possível conseguir um pouco mais",IF(B115&gt;0.1,"Já é um bom começo, mas podemos fazer melhor","Você precisa se empenhar um pouco mais"))))</f>
        <v>Já é um bom começo, mas podemos fazer melhor</v>
      </c>
      <c r="D115" s="23"/>
    </row>
    <row r="116" ht="13.5" thickBot="1"/>
    <row r="117" spans="1:4" ht="12.75">
      <c r="A117" s="56" t="s">
        <v>35</v>
      </c>
      <c r="B117" s="57"/>
      <c r="C117" s="57"/>
      <c r="D117" s="58"/>
    </row>
    <row r="118" spans="1:4" ht="12.75">
      <c r="A118" s="26" t="s">
        <v>2</v>
      </c>
      <c r="B118" s="27" t="s">
        <v>3</v>
      </c>
      <c r="C118" s="27" t="s">
        <v>4</v>
      </c>
      <c r="D118" s="28" t="s">
        <v>3</v>
      </c>
    </row>
    <row r="119" spans="1:4" ht="12.75">
      <c r="A119" s="29" t="s">
        <v>23</v>
      </c>
      <c r="B119" s="30">
        <v>1100</v>
      </c>
      <c r="C119" s="31" t="s">
        <v>22</v>
      </c>
      <c r="D119" s="32">
        <f>'Dados Mensais'!B15</f>
        <v>591.45</v>
      </c>
    </row>
    <row r="120" spans="1:4" ht="12.75">
      <c r="A120" s="47"/>
      <c r="B120" s="52">
        <v>2500</v>
      </c>
      <c r="C120" s="53"/>
      <c r="D120" s="48">
        <v>300</v>
      </c>
    </row>
    <row r="121" spans="1:4" ht="12.75">
      <c r="A121" s="47"/>
      <c r="B121" s="52">
        <v>500</v>
      </c>
      <c r="C121" s="53"/>
      <c r="D121" s="48">
        <v>0</v>
      </c>
    </row>
    <row r="122" spans="1:4" ht="12.75">
      <c r="A122" s="47"/>
      <c r="B122" s="52">
        <v>0</v>
      </c>
      <c r="C122" s="53"/>
      <c r="D122" s="48">
        <v>0</v>
      </c>
    </row>
    <row r="123" spans="1:4" ht="12.75">
      <c r="A123" s="47"/>
      <c r="B123" s="52">
        <v>0</v>
      </c>
      <c r="C123" s="53"/>
      <c r="D123" s="48">
        <v>0</v>
      </c>
    </row>
    <row r="124" spans="1:4" ht="12.75">
      <c r="A124" s="47"/>
      <c r="B124" s="52">
        <v>0</v>
      </c>
      <c r="C124" s="53"/>
      <c r="D124" s="48">
        <v>0</v>
      </c>
    </row>
    <row r="125" spans="1:4" ht="12.75">
      <c r="A125" s="47"/>
      <c r="B125" s="52">
        <v>0</v>
      </c>
      <c r="C125" s="53"/>
      <c r="D125" s="48">
        <v>0</v>
      </c>
    </row>
    <row r="126" spans="1:4" ht="12.75">
      <c r="A126" s="47"/>
      <c r="B126" s="52">
        <v>0</v>
      </c>
      <c r="C126" s="53"/>
      <c r="D126" s="48">
        <v>0</v>
      </c>
    </row>
    <row r="127" spans="1:4" ht="12.75">
      <c r="A127" s="47"/>
      <c r="B127" s="52">
        <v>0</v>
      </c>
      <c r="C127" s="53"/>
      <c r="D127" s="48">
        <v>0</v>
      </c>
    </row>
    <row r="128" spans="1:4" ht="12.75">
      <c r="A128" s="47"/>
      <c r="B128" s="52">
        <v>0</v>
      </c>
      <c r="C128" s="53"/>
      <c r="D128" s="48">
        <v>0</v>
      </c>
    </row>
    <row r="129" spans="1:4" ht="12.75">
      <c r="A129" s="13" t="s">
        <v>5</v>
      </c>
      <c r="B129" s="14">
        <f>SUM(B119:B128)</f>
        <v>4100</v>
      </c>
      <c r="C129" s="15" t="s">
        <v>6</v>
      </c>
      <c r="D129" s="16">
        <f>SUM(D119:D128)</f>
        <v>891.45</v>
      </c>
    </row>
    <row r="130" spans="1:4" ht="12.75">
      <c r="A130" s="13" t="s">
        <v>7</v>
      </c>
      <c r="B130" s="17">
        <f>B129-D129</f>
        <v>3208.55</v>
      </c>
      <c r="C130" s="15"/>
      <c r="D130" s="18"/>
    </row>
    <row r="131" spans="1:4" ht="12.75">
      <c r="A131" s="13" t="s">
        <v>8</v>
      </c>
      <c r="B131" s="55">
        <v>1006</v>
      </c>
      <c r="C131" s="15"/>
      <c r="D131" s="18"/>
    </row>
    <row r="132" spans="1:4" ht="12.75">
      <c r="A132" s="13" t="s">
        <v>29</v>
      </c>
      <c r="B132" s="19">
        <f>(B129-B119)/B119</f>
        <v>2.727272727272727</v>
      </c>
      <c r="C132" s="15" t="s">
        <v>27</v>
      </c>
      <c r="D132" s="20">
        <f>(D119/D129)</f>
        <v>0.6634696281339391</v>
      </c>
    </row>
    <row r="133" spans="1:4" ht="12.75">
      <c r="A133" s="13" t="s">
        <v>28</v>
      </c>
      <c r="B133" s="19">
        <f>IF(B131&gt;B130,"ERRO!",B131/B130)</f>
        <v>0.31353726761309625</v>
      </c>
      <c r="C133" s="38" t="str">
        <f>IF(D132&gt;0.85,"Parabéns, você tem controlado bem os seus gastos!",IF(D132&gt;0.6,"Você precisa gerir melhor seus gastos!","Você está fazendo investimentos ou seu planejamento financeiro está morrendo?"))</f>
        <v>Você precisa gerir melhor seus gastos!</v>
      </c>
      <c r="D133" s="18"/>
    </row>
    <row r="134" spans="1:4" ht="13.5" thickBot="1">
      <c r="A134" s="21" t="s">
        <v>66</v>
      </c>
      <c r="B134" s="37">
        <f>B131/B129</f>
        <v>0.24536585365853658</v>
      </c>
      <c r="C134" s="39" t="str">
        <f>IF(AND(B134&gt;0.7,B131&gt;500),"Parabéns! Você será um verdadeiro milionário",IF(B134&gt;0.45,"Você conseguiu uma excelente economia este mês",IF(B134&gt;0.25,"Muito bom, mas talvez seja possível conseguir um pouco mais",IF(B134&gt;0.1,"Já é um bom começo, mas podemos fazer melhor","Você precisa se empenhar um pouco mais"))))</f>
        <v>Já é um bom começo, mas podemos fazer melhor</v>
      </c>
      <c r="D134" s="23"/>
    </row>
    <row r="135" ht="13.5" thickBot="1"/>
    <row r="136" spans="1:4" ht="12.75">
      <c r="A136" s="56" t="s">
        <v>36</v>
      </c>
      <c r="B136" s="57"/>
      <c r="C136" s="57"/>
      <c r="D136" s="58"/>
    </row>
    <row r="137" spans="1:4" ht="12.75">
      <c r="A137" s="26" t="s">
        <v>2</v>
      </c>
      <c r="B137" s="27" t="s">
        <v>3</v>
      </c>
      <c r="C137" s="27" t="s">
        <v>4</v>
      </c>
      <c r="D137" s="28" t="s">
        <v>3</v>
      </c>
    </row>
    <row r="138" spans="1:4" ht="12.75">
      <c r="A138" s="29" t="s">
        <v>23</v>
      </c>
      <c r="B138" s="30">
        <v>1100</v>
      </c>
      <c r="C138" s="31" t="s">
        <v>22</v>
      </c>
      <c r="D138" s="32">
        <f>'Dados Mensais'!B15</f>
        <v>591.45</v>
      </c>
    </row>
    <row r="139" spans="1:4" ht="12.75">
      <c r="A139" s="47"/>
      <c r="B139" s="52">
        <v>2500</v>
      </c>
      <c r="C139" s="53"/>
      <c r="D139" s="48">
        <v>100</v>
      </c>
    </row>
    <row r="140" spans="1:4" ht="12.75">
      <c r="A140" s="47"/>
      <c r="B140" s="52">
        <v>500</v>
      </c>
      <c r="C140" s="53"/>
      <c r="D140" s="48">
        <v>0</v>
      </c>
    </row>
    <row r="141" spans="1:4" ht="12.75">
      <c r="A141" s="47"/>
      <c r="B141" s="52">
        <v>0</v>
      </c>
      <c r="C141" s="53"/>
      <c r="D141" s="48">
        <v>0</v>
      </c>
    </row>
    <row r="142" spans="1:4" ht="12.75">
      <c r="A142" s="47"/>
      <c r="B142" s="52">
        <v>0</v>
      </c>
      <c r="C142" s="53"/>
      <c r="D142" s="48">
        <v>0</v>
      </c>
    </row>
    <row r="143" spans="1:4" ht="12.75">
      <c r="A143" s="47"/>
      <c r="B143" s="52">
        <v>0</v>
      </c>
      <c r="C143" s="53"/>
      <c r="D143" s="48">
        <v>0</v>
      </c>
    </row>
    <row r="144" spans="1:4" ht="12.75">
      <c r="A144" s="47"/>
      <c r="B144" s="52">
        <v>0</v>
      </c>
      <c r="C144" s="53"/>
      <c r="D144" s="48">
        <v>0</v>
      </c>
    </row>
    <row r="145" spans="1:4" ht="12.75">
      <c r="A145" s="47"/>
      <c r="B145" s="52">
        <v>0</v>
      </c>
      <c r="C145" s="53"/>
      <c r="D145" s="48">
        <v>0</v>
      </c>
    </row>
    <row r="146" spans="1:4" ht="12.75">
      <c r="A146" s="47"/>
      <c r="B146" s="52">
        <v>0</v>
      </c>
      <c r="C146" s="53"/>
      <c r="D146" s="48">
        <v>0</v>
      </c>
    </row>
    <row r="147" spans="1:4" ht="12.75">
      <c r="A147" s="47"/>
      <c r="B147" s="52">
        <v>0</v>
      </c>
      <c r="C147" s="53"/>
      <c r="D147" s="48">
        <v>0</v>
      </c>
    </row>
    <row r="148" spans="1:4" ht="12.75">
      <c r="A148" s="13" t="s">
        <v>5</v>
      </c>
      <c r="B148" s="14">
        <f>SUM(B138:B147)</f>
        <v>4100</v>
      </c>
      <c r="C148" s="15" t="s">
        <v>6</v>
      </c>
      <c r="D148" s="16">
        <f>SUM(D138:D147)</f>
        <v>691.45</v>
      </c>
    </row>
    <row r="149" spans="1:4" ht="12.75">
      <c r="A149" s="13" t="s">
        <v>7</v>
      </c>
      <c r="B149" s="17">
        <f>B148-D148</f>
        <v>3408.55</v>
      </c>
      <c r="C149" s="15"/>
      <c r="D149" s="18"/>
    </row>
    <row r="150" spans="1:4" ht="12.75">
      <c r="A150" s="13" t="s">
        <v>8</v>
      </c>
      <c r="B150" s="55">
        <v>1007</v>
      </c>
      <c r="C150" s="15"/>
      <c r="D150" s="18"/>
    </row>
    <row r="151" spans="1:4" ht="12.75">
      <c r="A151" s="13" t="s">
        <v>29</v>
      </c>
      <c r="B151" s="19">
        <f>(B148-B138)/B138</f>
        <v>2.727272727272727</v>
      </c>
      <c r="C151" s="15" t="s">
        <v>27</v>
      </c>
      <c r="D151" s="20">
        <f>(D138/D148)</f>
        <v>0.855376382963338</v>
      </c>
    </row>
    <row r="152" spans="1:4" ht="12.75">
      <c r="A152" s="13" t="s">
        <v>28</v>
      </c>
      <c r="B152" s="19">
        <f>IF(B150&gt;B149,"ERRO!",B150/B149)</f>
        <v>0.29543354212201667</v>
      </c>
      <c r="C152" s="38" t="str">
        <f>IF(D151&gt;0.85,"Parabéns, você tem controlado bem os seus gastos!",IF(D151&gt;0.6,"Você precisa gerir melhor seus gastos!","Você está fazendo investimentos ou seu planejamento financeiro está morrendo?"))</f>
        <v>Parabéns, você tem controlado bem os seus gastos!</v>
      </c>
      <c r="D152" s="18"/>
    </row>
    <row r="153" spans="1:4" ht="13.5" thickBot="1">
      <c r="A153" s="21" t="s">
        <v>66</v>
      </c>
      <c r="B153" s="37">
        <f>B150/B148</f>
        <v>0.24560975609756097</v>
      </c>
      <c r="C153" s="39" t="str">
        <f>IF(AND(B153&gt;0.7,B150&gt;500),"Parabéns! Você será um verdadeiro milionário",IF(B153&gt;0.45,"Você conseguiu uma excelente economia este mês",IF(B153&gt;0.25,"Muito bom, mas talvez seja possível conseguir um pouco mais",IF(B153&gt;0.1,"Já é um bom começo, mas podemos fazer melhor","Você precisa se empenhar um pouco mais"))))</f>
        <v>Já é um bom começo, mas podemos fazer melhor</v>
      </c>
      <c r="D153" s="23"/>
    </row>
    <row r="154" ht="13.5" thickBot="1"/>
    <row r="155" spans="1:4" ht="12.75">
      <c r="A155" s="56" t="s">
        <v>37</v>
      </c>
      <c r="B155" s="57"/>
      <c r="C155" s="57"/>
      <c r="D155" s="58"/>
    </row>
    <row r="156" spans="1:4" ht="12.75">
      <c r="A156" s="26" t="s">
        <v>2</v>
      </c>
      <c r="B156" s="27" t="s">
        <v>3</v>
      </c>
      <c r="C156" s="27" t="s">
        <v>4</v>
      </c>
      <c r="D156" s="28" t="s">
        <v>3</v>
      </c>
    </row>
    <row r="157" spans="1:4" ht="12.75">
      <c r="A157" s="29" t="s">
        <v>23</v>
      </c>
      <c r="B157" s="30">
        <v>1100</v>
      </c>
      <c r="C157" s="31" t="s">
        <v>22</v>
      </c>
      <c r="D157" s="32">
        <f>'Dados Mensais'!B15</f>
        <v>591.45</v>
      </c>
    </row>
    <row r="158" spans="1:4" ht="12.75">
      <c r="A158" s="47"/>
      <c r="B158" s="52">
        <v>2500</v>
      </c>
      <c r="C158" s="53"/>
      <c r="D158" s="48">
        <v>500</v>
      </c>
    </row>
    <row r="159" spans="1:4" ht="12.75">
      <c r="A159" s="47"/>
      <c r="B159" s="52">
        <v>500</v>
      </c>
      <c r="C159" s="53"/>
      <c r="D159" s="48">
        <v>0</v>
      </c>
    </row>
    <row r="160" spans="1:4" ht="12.75">
      <c r="A160" s="47"/>
      <c r="B160" s="52">
        <v>0</v>
      </c>
      <c r="C160" s="53"/>
      <c r="D160" s="48">
        <v>0</v>
      </c>
    </row>
    <row r="161" spans="1:4" ht="12.75">
      <c r="A161" s="47"/>
      <c r="B161" s="52">
        <v>0</v>
      </c>
      <c r="C161" s="53"/>
      <c r="D161" s="48">
        <v>0</v>
      </c>
    </row>
    <row r="162" spans="1:4" ht="12.75">
      <c r="A162" s="47"/>
      <c r="B162" s="52">
        <v>0</v>
      </c>
      <c r="C162" s="53"/>
      <c r="D162" s="48">
        <v>0</v>
      </c>
    </row>
    <row r="163" spans="1:4" ht="12.75">
      <c r="A163" s="47"/>
      <c r="B163" s="52">
        <v>0</v>
      </c>
      <c r="C163" s="53"/>
      <c r="D163" s="48">
        <v>0</v>
      </c>
    </row>
    <row r="164" spans="1:4" ht="12.75">
      <c r="A164" s="47"/>
      <c r="B164" s="52">
        <v>0</v>
      </c>
      <c r="C164" s="53"/>
      <c r="D164" s="48">
        <v>0</v>
      </c>
    </row>
    <row r="165" spans="1:4" ht="12.75">
      <c r="A165" s="47"/>
      <c r="B165" s="52">
        <v>0</v>
      </c>
      <c r="C165" s="53"/>
      <c r="D165" s="48">
        <v>0</v>
      </c>
    </row>
    <row r="166" spans="1:4" ht="12.75">
      <c r="A166" s="47"/>
      <c r="B166" s="52">
        <v>0</v>
      </c>
      <c r="C166" s="53"/>
      <c r="D166" s="48">
        <v>0</v>
      </c>
    </row>
    <row r="167" spans="1:4" ht="12.75">
      <c r="A167" s="13" t="s">
        <v>5</v>
      </c>
      <c r="B167" s="14">
        <f>SUM(B157:B166)</f>
        <v>4100</v>
      </c>
      <c r="C167" s="15" t="s">
        <v>6</v>
      </c>
      <c r="D167" s="16">
        <f>SUM(D157:D166)</f>
        <v>1091.45</v>
      </c>
    </row>
    <row r="168" spans="1:4" ht="12.75">
      <c r="A168" s="13" t="s">
        <v>7</v>
      </c>
      <c r="B168" s="17">
        <f>B167-D167</f>
        <v>3008.55</v>
      </c>
      <c r="C168" s="15"/>
      <c r="D168" s="18"/>
    </row>
    <row r="169" spans="1:4" ht="12.75">
      <c r="A169" s="13" t="s">
        <v>8</v>
      </c>
      <c r="B169" s="55">
        <v>1008</v>
      </c>
      <c r="C169" s="15"/>
      <c r="D169" s="18"/>
    </row>
    <row r="170" spans="1:4" ht="12.75">
      <c r="A170" s="13" t="s">
        <v>29</v>
      </c>
      <c r="B170" s="19">
        <f>(B167-B157)/B157</f>
        <v>2.727272727272727</v>
      </c>
      <c r="C170" s="15" t="s">
        <v>27</v>
      </c>
      <c r="D170" s="20">
        <f>(D157/D167)</f>
        <v>0.5418938109853865</v>
      </c>
    </row>
    <row r="171" spans="1:4" ht="12.75">
      <c r="A171" s="13" t="s">
        <v>28</v>
      </c>
      <c r="B171" s="19">
        <f>IF(B169&gt;B168,"ERRO!",B169/B168)</f>
        <v>0.33504512140399856</v>
      </c>
      <c r="C171" s="38" t="str">
        <f>IF(D170&gt;0.85,"Parabéns, você tem controlado bem os seus gastos!",IF(D170&gt;0.6,"Você precisa gerir melhor seus gastos!","Você está fazendo investimentos ou seu planejamento financeiro está morrendo?"))</f>
        <v>Você está fazendo investimentos ou seu planejamento financeiro está morrendo?</v>
      </c>
      <c r="D171" s="18"/>
    </row>
    <row r="172" spans="1:4" ht="13.5" thickBot="1">
      <c r="A172" s="21" t="s">
        <v>66</v>
      </c>
      <c r="B172" s="37">
        <f>B169/B167</f>
        <v>0.24585365853658536</v>
      </c>
      <c r="C172" s="39" t="str">
        <f>IF(AND(B172&gt;0.7,B169&gt;500),"Parabéns! Você será um verdadeiro milionário",IF(B172&gt;0.45,"Você conseguiu uma excelente economia este mês",IF(B172&gt;0.25,"Muito bom, mas talvez seja possível conseguir um pouco mais",IF(B172&gt;0.1,"Já é um bom começo, mas podemos fazer melhor","Você precisa se empenhar um pouco mais"))))</f>
        <v>Já é um bom começo, mas podemos fazer melhor</v>
      </c>
      <c r="D172" s="23"/>
    </row>
    <row r="173" ht="13.5" thickBot="1"/>
    <row r="174" spans="1:4" ht="12.75">
      <c r="A174" s="56" t="s">
        <v>38</v>
      </c>
      <c r="B174" s="57"/>
      <c r="C174" s="57"/>
      <c r="D174" s="58"/>
    </row>
    <row r="175" spans="1:4" ht="12.75">
      <c r="A175" s="26" t="s">
        <v>2</v>
      </c>
      <c r="B175" s="27" t="s">
        <v>3</v>
      </c>
      <c r="C175" s="27" t="s">
        <v>4</v>
      </c>
      <c r="D175" s="28" t="s">
        <v>3</v>
      </c>
    </row>
    <row r="176" spans="1:4" ht="12.75">
      <c r="A176" s="29" t="s">
        <v>23</v>
      </c>
      <c r="B176" s="30">
        <v>1100</v>
      </c>
      <c r="C176" s="31" t="s">
        <v>22</v>
      </c>
      <c r="D176" s="32">
        <f>'Dados Mensais'!B15</f>
        <v>591.45</v>
      </c>
    </row>
    <row r="177" spans="1:4" ht="12.75">
      <c r="A177" s="47"/>
      <c r="B177" s="52">
        <v>2500</v>
      </c>
      <c r="C177" s="53"/>
      <c r="D177" s="48">
        <v>200</v>
      </c>
    </row>
    <row r="178" spans="1:4" ht="12.75">
      <c r="A178" s="47"/>
      <c r="B178" s="52">
        <v>500</v>
      </c>
      <c r="C178" s="53"/>
      <c r="D178" s="48">
        <v>0</v>
      </c>
    </row>
    <row r="179" spans="1:4" ht="12.75">
      <c r="A179" s="47"/>
      <c r="B179" s="52">
        <v>0</v>
      </c>
      <c r="C179" s="53"/>
      <c r="D179" s="48">
        <v>0</v>
      </c>
    </row>
    <row r="180" spans="1:4" ht="12.75">
      <c r="A180" s="47"/>
      <c r="B180" s="52">
        <v>0</v>
      </c>
      <c r="C180" s="53"/>
      <c r="D180" s="48">
        <v>0</v>
      </c>
    </row>
    <row r="181" spans="1:4" ht="12.75">
      <c r="A181" s="47"/>
      <c r="B181" s="52">
        <v>0</v>
      </c>
      <c r="C181" s="53"/>
      <c r="D181" s="48">
        <v>0</v>
      </c>
    </row>
    <row r="182" spans="1:4" ht="12.75">
      <c r="A182" s="47"/>
      <c r="B182" s="52">
        <v>0</v>
      </c>
      <c r="C182" s="53"/>
      <c r="D182" s="48">
        <v>0</v>
      </c>
    </row>
    <row r="183" spans="1:4" ht="12.75">
      <c r="A183" s="47"/>
      <c r="B183" s="52">
        <v>0</v>
      </c>
      <c r="C183" s="53"/>
      <c r="D183" s="48">
        <v>0</v>
      </c>
    </row>
    <row r="184" spans="1:4" ht="12.75">
      <c r="A184" s="47"/>
      <c r="B184" s="52">
        <v>0</v>
      </c>
      <c r="C184" s="53"/>
      <c r="D184" s="48">
        <v>0</v>
      </c>
    </row>
    <row r="185" spans="1:4" ht="12.75">
      <c r="A185" s="47"/>
      <c r="B185" s="52">
        <v>0</v>
      </c>
      <c r="C185" s="53"/>
      <c r="D185" s="48">
        <v>0</v>
      </c>
    </row>
    <row r="186" spans="1:4" ht="12.75">
      <c r="A186" s="13" t="s">
        <v>5</v>
      </c>
      <c r="B186" s="14">
        <f>SUM(B176:B185)</f>
        <v>4100</v>
      </c>
      <c r="C186" s="15" t="s">
        <v>6</v>
      </c>
      <c r="D186" s="16">
        <f>SUM(D176:D185)</f>
        <v>791.45</v>
      </c>
    </row>
    <row r="187" spans="1:4" ht="12.75">
      <c r="A187" s="13" t="s">
        <v>7</v>
      </c>
      <c r="B187" s="17">
        <f>B186-D186</f>
        <v>3308.55</v>
      </c>
      <c r="C187" s="15"/>
      <c r="D187" s="18"/>
    </row>
    <row r="188" spans="1:4" ht="12.75">
      <c r="A188" s="13" t="s">
        <v>8</v>
      </c>
      <c r="B188" s="55">
        <v>1009</v>
      </c>
      <c r="C188" s="15"/>
      <c r="D188" s="18"/>
    </row>
    <row r="189" spans="1:4" ht="12.75">
      <c r="A189" s="13" t="s">
        <v>29</v>
      </c>
      <c r="B189" s="19">
        <f>(B186-B176)/B176</f>
        <v>2.727272727272727</v>
      </c>
      <c r="C189" s="15" t="s">
        <v>27</v>
      </c>
      <c r="D189" s="20">
        <f>(D176/D186)</f>
        <v>0.747299260850338</v>
      </c>
    </row>
    <row r="190" spans="1:4" ht="12.75">
      <c r="A190" s="13" t="s">
        <v>28</v>
      </c>
      <c r="B190" s="19">
        <f>IF(B188&gt;B187,"ERRO!",B188/B187)</f>
        <v>0.3049674328633389</v>
      </c>
      <c r="C190" s="38" t="str">
        <f>IF(D189&gt;0.85,"Parabéns, você tem controlado bem os seus gastos!",IF(D189&gt;0.6,"Você precisa gerir melhor seus gastos!","Você está fazendo investimentos ou seu planejamento financeiro está morrendo?"))</f>
        <v>Você precisa gerir melhor seus gastos!</v>
      </c>
      <c r="D190" s="18"/>
    </row>
    <row r="191" spans="1:4" ht="13.5" thickBot="1">
      <c r="A191" s="21" t="s">
        <v>66</v>
      </c>
      <c r="B191" s="37">
        <f>B188/B186</f>
        <v>0.24609756097560975</v>
      </c>
      <c r="C191" s="39" t="str">
        <f>IF(AND(B191&gt;0.7,B188&gt;500),"Parabéns! Você será um verdadeiro milionário",IF(B191&gt;0.45,"Você conseguiu uma excelente economia este mês",IF(B191&gt;0.25,"Muito bom, mas talvez seja possível conseguir um pouco mais",IF(B191&gt;0.1,"Já é um bom começo, mas podemos fazer melhor","Você precisa se empenhar um pouco mais"))))</f>
        <v>Já é um bom começo, mas podemos fazer melhor</v>
      </c>
      <c r="D191" s="23"/>
    </row>
    <row r="192" ht="13.5" thickBot="1"/>
    <row r="193" spans="1:4" ht="12.75">
      <c r="A193" s="56" t="s">
        <v>39</v>
      </c>
      <c r="B193" s="57"/>
      <c r="C193" s="57"/>
      <c r="D193" s="58"/>
    </row>
    <row r="194" spans="1:4" ht="12.75">
      <c r="A194" s="26" t="s">
        <v>2</v>
      </c>
      <c r="B194" s="27" t="s">
        <v>3</v>
      </c>
      <c r="C194" s="27" t="s">
        <v>4</v>
      </c>
      <c r="D194" s="28" t="s">
        <v>3</v>
      </c>
    </row>
    <row r="195" spans="1:4" ht="12.75">
      <c r="A195" s="29" t="s">
        <v>23</v>
      </c>
      <c r="B195" s="30">
        <v>1100</v>
      </c>
      <c r="C195" s="31" t="s">
        <v>22</v>
      </c>
      <c r="D195" s="32">
        <f>'Dados Mensais'!B15</f>
        <v>591.45</v>
      </c>
    </row>
    <row r="196" spans="1:4" ht="12.75">
      <c r="A196" s="47"/>
      <c r="B196" s="52">
        <v>1000</v>
      </c>
      <c r="C196" s="53"/>
      <c r="D196" s="48">
        <v>150</v>
      </c>
    </row>
    <row r="197" spans="1:4" ht="12.75">
      <c r="A197" s="47"/>
      <c r="B197" s="52">
        <v>0</v>
      </c>
      <c r="C197" s="53"/>
      <c r="D197" s="48">
        <v>0</v>
      </c>
    </row>
    <row r="198" spans="1:4" ht="12.75">
      <c r="A198" s="47"/>
      <c r="B198" s="52">
        <v>0</v>
      </c>
      <c r="C198" s="53"/>
      <c r="D198" s="48">
        <v>0</v>
      </c>
    </row>
    <row r="199" spans="1:4" ht="12.75">
      <c r="A199" s="47"/>
      <c r="B199" s="52">
        <v>0</v>
      </c>
      <c r="C199" s="53"/>
      <c r="D199" s="48">
        <v>0</v>
      </c>
    </row>
    <row r="200" spans="1:4" ht="12.75">
      <c r="A200" s="47"/>
      <c r="B200" s="52">
        <v>0</v>
      </c>
      <c r="C200" s="53"/>
      <c r="D200" s="48">
        <v>0</v>
      </c>
    </row>
    <row r="201" spans="1:4" ht="12.75">
      <c r="A201" s="47"/>
      <c r="B201" s="52">
        <v>0</v>
      </c>
      <c r="C201" s="53"/>
      <c r="D201" s="48">
        <v>0</v>
      </c>
    </row>
    <row r="202" spans="1:4" ht="12.75">
      <c r="A202" s="47"/>
      <c r="B202" s="52">
        <v>0</v>
      </c>
      <c r="C202" s="53"/>
      <c r="D202" s="48">
        <v>0</v>
      </c>
    </row>
    <row r="203" spans="1:4" ht="12.75">
      <c r="A203" s="47"/>
      <c r="B203" s="52">
        <v>0</v>
      </c>
      <c r="C203" s="53"/>
      <c r="D203" s="48">
        <v>0</v>
      </c>
    </row>
    <row r="204" spans="1:4" ht="12.75">
      <c r="A204" s="47"/>
      <c r="B204" s="52">
        <v>0</v>
      </c>
      <c r="C204" s="53"/>
      <c r="D204" s="48">
        <v>0</v>
      </c>
    </row>
    <row r="205" spans="1:4" ht="12.75">
      <c r="A205" s="13" t="s">
        <v>5</v>
      </c>
      <c r="B205" s="14">
        <f>SUM(B195:B204)</f>
        <v>2100</v>
      </c>
      <c r="C205" s="15" t="s">
        <v>6</v>
      </c>
      <c r="D205" s="16">
        <f>SUM(D195:D204)</f>
        <v>741.45</v>
      </c>
    </row>
    <row r="206" spans="1:4" ht="12.75">
      <c r="A206" s="13" t="s">
        <v>7</v>
      </c>
      <c r="B206" s="17">
        <f>B205-D205</f>
        <v>1358.55</v>
      </c>
      <c r="C206" s="15"/>
      <c r="D206" s="18"/>
    </row>
    <row r="207" spans="1:4" ht="12.75">
      <c r="A207" s="13" t="s">
        <v>8</v>
      </c>
      <c r="B207" s="55">
        <v>1010</v>
      </c>
      <c r="C207" s="15"/>
      <c r="D207" s="18"/>
    </row>
    <row r="208" spans="1:4" ht="12.75">
      <c r="A208" s="13" t="s">
        <v>29</v>
      </c>
      <c r="B208" s="19">
        <f>(B205-B195)/B195</f>
        <v>0.9090909090909091</v>
      </c>
      <c r="C208" s="15" t="s">
        <v>27</v>
      </c>
      <c r="D208" s="20">
        <f>(D195/D205)</f>
        <v>0.7976937082743274</v>
      </c>
    </row>
    <row r="209" spans="1:4" ht="12.75">
      <c r="A209" s="13" t="s">
        <v>28</v>
      </c>
      <c r="B209" s="19">
        <f>IF(B207&gt;B206,"ERRO!",B207/B206)</f>
        <v>0.74343969673549</v>
      </c>
      <c r="C209" s="38" t="str">
        <f>IF(D208&gt;0.85,"Parabéns, você tem controlado bem os seus gastos!",IF(D208&gt;0.6,"Você precisa gerir melhor seus gastos!","Você está fazendo investimentos ou seu planejamento financeiro está morrendo?"))</f>
        <v>Você precisa gerir melhor seus gastos!</v>
      </c>
      <c r="D209" s="18"/>
    </row>
    <row r="210" spans="1:4" ht="13.5" thickBot="1">
      <c r="A210" s="21" t="s">
        <v>66</v>
      </c>
      <c r="B210" s="37">
        <f>B207/B205</f>
        <v>0.48095238095238096</v>
      </c>
      <c r="C210" s="39" t="str">
        <f>IF(AND(B210&gt;0.7,B207&gt;500),"Parabéns! Você será um verdadeiro milionário",IF(B210&gt;0.45,"Você conseguiu uma excelente economia este mês",IF(B210&gt;0.25,"Muito bom, mas talvez seja possível conseguir um pouco mais",IF(B210&gt;0.1,"Já é um bom começo, mas podemos fazer melhor","Você precisa se empenhar um pouco mais"))))</f>
        <v>Você conseguiu uma excelente economia este mês</v>
      </c>
      <c r="D210" s="23"/>
    </row>
    <row r="211" ht="13.5" thickBot="1"/>
    <row r="212" spans="1:4" ht="12.75">
      <c r="A212" s="56" t="s">
        <v>40</v>
      </c>
      <c r="B212" s="57"/>
      <c r="C212" s="57"/>
      <c r="D212" s="58"/>
    </row>
    <row r="213" spans="1:4" ht="12.75">
      <c r="A213" s="26" t="s">
        <v>2</v>
      </c>
      <c r="B213" s="27" t="s">
        <v>3</v>
      </c>
      <c r="C213" s="27" t="s">
        <v>4</v>
      </c>
      <c r="D213" s="28" t="s">
        <v>3</v>
      </c>
    </row>
    <row r="214" spans="1:4" ht="12.75">
      <c r="A214" s="29" t="s">
        <v>23</v>
      </c>
      <c r="B214" s="30">
        <v>1100</v>
      </c>
      <c r="C214" s="31" t="s">
        <v>22</v>
      </c>
      <c r="D214" s="32">
        <f>'Dados Mensais'!B15</f>
        <v>591.45</v>
      </c>
    </row>
    <row r="215" spans="1:4" ht="12.75">
      <c r="A215" s="47"/>
      <c r="B215" s="52">
        <v>0</v>
      </c>
      <c r="C215" s="53"/>
      <c r="D215" s="48">
        <v>300</v>
      </c>
    </row>
    <row r="216" spans="1:4" ht="12.75">
      <c r="A216" s="47"/>
      <c r="B216" s="52">
        <v>0</v>
      </c>
      <c r="C216" s="53"/>
      <c r="D216" s="48">
        <v>0</v>
      </c>
    </row>
    <row r="217" spans="1:4" ht="12.75">
      <c r="A217" s="47"/>
      <c r="B217" s="52">
        <v>0</v>
      </c>
      <c r="C217" s="53"/>
      <c r="D217" s="48">
        <v>0</v>
      </c>
    </row>
    <row r="218" spans="1:4" ht="12.75">
      <c r="A218" s="47"/>
      <c r="B218" s="52">
        <v>0</v>
      </c>
      <c r="C218" s="53"/>
      <c r="D218" s="48">
        <v>0</v>
      </c>
    </row>
    <row r="219" spans="1:4" ht="12.75">
      <c r="A219" s="47"/>
      <c r="B219" s="52">
        <v>0</v>
      </c>
      <c r="C219" s="53"/>
      <c r="D219" s="48">
        <v>0</v>
      </c>
    </row>
    <row r="220" spans="1:4" ht="12.75">
      <c r="A220" s="47"/>
      <c r="B220" s="52">
        <v>0</v>
      </c>
      <c r="C220" s="53"/>
      <c r="D220" s="48">
        <v>0</v>
      </c>
    </row>
    <row r="221" spans="1:4" ht="12.75">
      <c r="A221" s="47"/>
      <c r="B221" s="52">
        <v>0</v>
      </c>
      <c r="C221" s="53"/>
      <c r="D221" s="48">
        <v>0</v>
      </c>
    </row>
    <row r="222" spans="1:4" ht="12.75">
      <c r="A222" s="47"/>
      <c r="B222" s="52">
        <v>0</v>
      </c>
      <c r="C222" s="53"/>
      <c r="D222" s="48">
        <v>0</v>
      </c>
    </row>
    <row r="223" spans="1:4" ht="12.75">
      <c r="A223" s="47"/>
      <c r="B223" s="52">
        <v>0</v>
      </c>
      <c r="C223" s="53"/>
      <c r="D223" s="48">
        <v>0</v>
      </c>
    </row>
    <row r="224" spans="1:4" ht="12.75">
      <c r="A224" s="13" t="s">
        <v>5</v>
      </c>
      <c r="B224" s="14">
        <f>SUM(B214:B223)</f>
        <v>1100</v>
      </c>
      <c r="C224" s="15" t="s">
        <v>6</v>
      </c>
      <c r="D224" s="16">
        <f>SUM(D214:D223)</f>
        <v>891.45</v>
      </c>
    </row>
    <row r="225" spans="1:4" ht="12.75">
      <c r="A225" s="13" t="s">
        <v>7</v>
      </c>
      <c r="B225" s="17">
        <f>B224-D224</f>
        <v>208.54999999999995</v>
      </c>
      <c r="C225" s="15"/>
      <c r="D225" s="18"/>
    </row>
    <row r="226" spans="1:4" ht="12.75">
      <c r="A226" s="13" t="s">
        <v>8</v>
      </c>
      <c r="B226" s="55">
        <v>1011</v>
      </c>
      <c r="C226" s="15"/>
      <c r="D226" s="18"/>
    </row>
    <row r="227" spans="1:4" ht="12.75">
      <c r="A227" s="13" t="s">
        <v>29</v>
      </c>
      <c r="B227" s="19">
        <f>(B224-B214)/B214</f>
        <v>0</v>
      </c>
      <c r="C227" s="15" t="s">
        <v>27</v>
      </c>
      <c r="D227" s="20">
        <f>(D214/D224)</f>
        <v>0.6634696281339391</v>
      </c>
    </row>
    <row r="228" spans="1:4" ht="12.75">
      <c r="A228" s="13" t="s">
        <v>28</v>
      </c>
      <c r="B228" s="19" t="str">
        <f>IF(B226&gt;B225,"ERRO!",B226/B225)</f>
        <v>ERRO!</v>
      </c>
      <c r="C228" s="38" t="str">
        <f>IF(D227&gt;0.85,"Parabéns, você tem controlado bem os seus gastos!",IF(D227&gt;0.6,"Você precisa gerir melhor seus gastos!","Você está fazendo investimentos ou seu planejamento financeiro está morrendo?"))</f>
        <v>Você precisa gerir melhor seus gastos!</v>
      </c>
      <c r="D228" s="18"/>
    </row>
    <row r="229" spans="1:4" ht="13.5" thickBot="1">
      <c r="A229" s="21" t="s">
        <v>66</v>
      </c>
      <c r="B229" s="37">
        <f>B226/B224</f>
        <v>0.9190909090909091</v>
      </c>
      <c r="C229" s="39" t="str">
        <f>IF(AND(B229&gt;0.7,B226&gt;500),"Parabéns! Você será um verdadeiro milionário",IF(B229&gt;0.45,"Você conseguiu uma excelente economia este mês",IF(B229&gt;0.25,"Muito bom, mas talvez seja possível conseguir um pouco mais",IF(B229&gt;0.1,"Já é um bom começo, mas podemos fazer melhor","Você precisa se empenhar um pouco mais"))))</f>
        <v>Parabéns! Você será um verdadeiro milionário</v>
      </c>
      <c r="D229" s="23"/>
    </row>
    <row r="233" spans="1:4" ht="12.75">
      <c r="A233" s="36"/>
      <c r="B233" s="36"/>
      <c r="C233" s="36"/>
      <c r="D233" s="36"/>
    </row>
  </sheetData>
  <mergeCells count="12">
    <mergeCell ref="A2:D2"/>
    <mergeCell ref="A21:D21"/>
    <mergeCell ref="A40:D40"/>
    <mergeCell ref="A60:D60"/>
    <mergeCell ref="A79:D79"/>
    <mergeCell ref="A98:D98"/>
    <mergeCell ref="A117:D117"/>
    <mergeCell ref="A136:D136"/>
    <mergeCell ref="A155:D155"/>
    <mergeCell ref="A174:D174"/>
    <mergeCell ref="A193:D193"/>
    <mergeCell ref="A212:D212"/>
  </mergeCells>
  <printOptions/>
  <pageMargins left="0.75" right="0.75" top="1" bottom="1" header="0.492125985" footer="0.49212598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D18" sqref="D18"/>
    </sheetView>
  </sheetViews>
  <sheetFormatPr defaultColWidth="9.140625" defaultRowHeight="12.75"/>
  <sheetData>
    <row r="1" spans="1:16" ht="12.75">
      <c r="A1" s="59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19" spans="1:16" ht="12.75">
      <c r="A19" s="59" t="s">
        <v>79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</row>
  </sheetData>
  <mergeCells count="2">
    <mergeCell ref="A1:P1"/>
    <mergeCell ref="A19:P19"/>
  </mergeCells>
  <printOptions/>
  <pageMargins left="0.75" right="0.75" top="1" bottom="1" header="0.492125985" footer="0.49212598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5536"/>
  <sheetViews>
    <sheetView workbookViewId="0" topLeftCell="A1">
      <selection activeCell="B30" sqref="B30"/>
    </sheetView>
  </sheetViews>
  <sheetFormatPr defaultColWidth="9.140625" defaultRowHeight="12.75"/>
  <cols>
    <col min="1" max="1" width="22.57421875" style="0" customWidth="1"/>
    <col min="2" max="2" width="21.00390625" style="0" customWidth="1"/>
    <col min="3" max="3" width="18.00390625" style="0" customWidth="1"/>
    <col min="5" max="5" width="3.140625" style="0" customWidth="1"/>
    <col min="6" max="6" width="0" style="0" hidden="1" customWidth="1"/>
  </cols>
  <sheetData>
    <row r="1" spans="1:5" ht="12.75">
      <c r="A1" s="56" t="s">
        <v>59</v>
      </c>
      <c r="B1" s="57"/>
      <c r="C1" s="57"/>
      <c r="D1" s="57"/>
      <c r="E1" s="58"/>
    </row>
    <row r="2" spans="1:5" ht="12.75">
      <c r="A2" s="24" t="s">
        <v>44</v>
      </c>
      <c r="B2" s="25" t="s">
        <v>41</v>
      </c>
      <c r="C2" s="25" t="s">
        <v>42</v>
      </c>
      <c r="D2" s="60" t="s">
        <v>43</v>
      </c>
      <c r="E2" s="61"/>
    </row>
    <row r="3" spans="1:6" ht="12.75">
      <c r="A3" s="8" t="s">
        <v>45</v>
      </c>
      <c r="B3" s="52">
        <v>1000</v>
      </c>
      <c r="C3" s="33">
        <f>'Lucros &amp; Custos'!B16</f>
        <v>1000</v>
      </c>
      <c r="D3" s="53">
        <v>0.6</v>
      </c>
      <c r="E3" s="9" t="s">
        <v>58</v>
      </c>
      <c r="F3">
        <f>1+D3/100</f>
        <v>1.006</v>
      </c>
    </row>
    <row r="4" spans="1:6" ht="12.75">
      <c r="A4" s="8" t="s">
        <v>46</v>
      </c>
      <c r="B4" s="12">
        <f>B3*(1+D3/100)+C3</f>
        <v>2006</v>
      </c>
      <c r="C4" s="34">
        <f>'Lucros &amp; Custos'!B35</f>
        <v>1001</v>
      </c>
      <c r="D4" s="53">
        <f>D3</f>
        <v>0.6</v>
      </c>
      <c r="E4" s="9" t="s">
        <v>58</v>
      </c>
      <c r="F4">
        <f>F3+D4/100</f>
        <v>1.012</v>
      </c>
    </row>
    <row r="5" spans="1:6" ht="12.75">
      <c r="A5" s="8" t="s">
        <v>47</v>
      </c>
      <c r="B5" s="12">
        <f aca="true" t="shared" si="0" ref="B5:B15">B4*(1+D4/100)+C4</f>
        <v>3019.036</v>
      </c>
      <c r="C5" s="34">
        <f>'Lucros &amp; Custos'!B54</f>
        <v>1002</v>
      </c>
      <c r="D5" s="53">
        <f aca="true" t="shared" si="1" ref="D5:D14">D4</f>
        <v>0.6</v>
      </c>
      <c r="E5" s="9" t="s">
        <v>58</v>
      </c>
      <c r="F5">
        <f aca="true" t="shared" si="2" ref="F5:F14">F4+D5/100</f>
        <v>1.018</v>
      </c>
    </row>
    <row r="6" spans="1:6" ht="12.75">
      <c r="A6" s="8" t="s">
        <v>48</v>
      </c>
      <c r="B6" s="12">
        <f t="shared" si="0"/>
        <v>4039.150216</v>
      </c>
      <c r="C6" s="34">
        <f>'Lucros &amp; Custos'!B74</f>
        <v>1003</v>
      </c>
      <c r="D6" s="53">
        <f t="shared" si="1"/>
        <v>0.6</v>
      </c>
      <c r="E6" s="9" t="s">
        <v>58</v>
      </c>
      <c r="F6">
        <f t="shared" si="2"/>
        <v>1.024</v>
      </c>
    </row>
    <row r="7" spans="1:6" ht="12.75">
      <c r="A7" s="8" t="s">
        <v>49</v>
      </c>
      <c r="B7" s="12">
        <f t="shared" si="0"/>
        <v>5066.385117296</v>
      </c>
      <c r="C7" s="34">
        <f>'Lucros &amp; Custos'!B93</f>
        <v>1004</v>
      </c>
      <c r="D7" s="53">
        <f t="shared" si="1"/>
        <v>0.6</v>
      </c>
      <c r="E7" s="9" t="s">
        <v>58</v>
      </c>
      <c r="F7">
        <f t="shared" si="2"/>
        <v>1.03</v>
      </c>
    </row>
    <row r="8" spans="1:6" ht="12.75">
      <c r="A8" s="8" t="s">
        <v>50</v>
      </c>
      <c r="B8" s="12">
        <f t="shared" si="0"/>
        <v>6100.783427999776</v>
      </c>
      <c r="C8" s="34">
        <f>'Lucros &amp; Custos'!B112</f>
        <v>1005</v>
      </c>
      <c r="D8" s="53">
        <f t="shared" si="1"/>
        <v>0.6</v>
      </c>
      <c r="E8" s="9" t="s">
        <v>58</v>
      </c>
      <c r="F8">
        <f t="shared" si="2"/>
        <v>1.036</v>
      </c>
    </row>
    <row r="9" spans="1:6" ht="12.75">
      <c r="A9" s="8" t="s">
        <v>51</v>
      </c>
      <c r="B9" s="12">
        <f t="shared" si="0"/>
        <v>7142.388128567774</v>
      </c>
      <c r="C9" s="34">
        <f>'Lucros &amp; Custos'!B131</f>
        <v>1006</v>
      </c>
      <c r="D9" s="53">
        <f t="shared" si="1"/>
        <v>0.6</v>
      </c>
      <c r="E9" s="9" t="s">
        <v>58</v>
      </c>
      <c r="F9">
        <f t="shared" si="2"/>
        <v>1.042</v>
      </c>
    </row>
    <row r="10" spans="1:6" ht="12.75">
      <c r="A10" s="8" t="s">
        <v>52</v>
      </c>
      <c r="B10" s="12">
        <f t="shared" si="0"/>
        <v>8191.242457339181</v>
      </c>
      <c r="C10" s="34">
        <f>'Lucros &amp; Custos'!B150</f>
        <v>1007</v>
      </c>
      <c r="D10" s="53">
        <f t="shared" si="1"/>
        <v>0.6</v>
      </c>
      <c r="E10" s="9" t="s">
        <v>58</v>
      </c>
      <c r="F10">
        <f t="shared" si="2"/>
        <v>1.048</v>
      </c>
    </row>
    <row r="11" spans="1:6" ht="12.75">
      <c r="A11" s="8" t="s">
        <v>53</v>
      </c>
      <c r="B11" s="12">
        <f t="shared" si="0"/>
        <v>9247.389912083216</v>
      </c>
      <c r="C11" s="34">
        <f>'Lucros &amp; Custos'!B169</f>
        <v>1008</v>
      </c>
      <c r="D11" s="53">
        <f t="shared" si="1"/>
        <v>0.6</v>
      </c>
      <c r="E11" s="9" t="s">
        <v>58</v>
      </c>
      <c r="F11">
        <f t="shared" si="2"/>
        <v>1.054</v>
      </c>
    </row>
    <row r="12" spans="1:6" ht="12.75">
      <c r="A12" s="8" t="s">
        <v>54</v>
      </c>
      <c r="B12" s="12">
        <f t="shared" si="0"/>
        <v>10310.874251555715</v>
      </c>
      <c r="C12" s="34">
        <f>'Lucros &amp; Custos'!B188</f>
        <v>1009</v>
      </c>
      <c r="D12" s="53">
        <f t="shared" si="1"/>
        <v>0.6</v>
      </c>
      <c r="E12" s="9" t="s">
        <v>58</v>
      </c>
      <c r="F12">
        <f t="shared" si="2"/>
        <v>1.06</v>
      </c>
    </row>
    <row r="13" spans="1:6" ht="12.75">
      <c r="A13" s="8" t="s">
        <v>55</v>
      </c>
      <c r="B13" s="12">
        <f t="shared" si="0"/>
        <v>11381.73949706505</v>
      </c>
      <c r="C13" s="34">
        <f>'Lucros &amp; Custos'!B207</f>
        <v>1010</v>
      </c>
      <c r="D13" s="53">
        <f t="shared" si="1"/>
        <v>0.6</v>
      </c>
      <c r="E13" s="9" t="s">
        <v>58</v>
      </c>
      <c r="F13">
        <f t="shared" si="2"/>
        <v>1.066</v>
      </c>
    </row>
    <row r="14" spans="1:6" ht="12.75">
      <c r="A14" s="8" t="s">
        <v>56</v>
      </c>
      <c r="B14" s="12">
        <f t="shared" si="0"/>
        <v>12460.02993404744</v>
      </c>
      <c r="C14" s="34">
        <f>'Lucros &amp; Custos'!B226</f>
        <v>1011</v>
      </c>
      <c r="D14" s="53">
        <f t="shared" si="1"/>
        <v>0.6</v>
      </c>
      <c r="E14" s="9" t="s">
        <v>58</v>
      </c>
      <c r="F14">
        <f t="shared" si="2"/>
        <v>1.072</v>
      </c>
    </row>
    <row r="15" spans="1:5" ht="12.75">
      <c r="A15" s="13" t="s">
        <v>57</v>
      </c>
      <c r="B15" s="14">
        <f t="shared" si="0"/>
        <v>13545.790113651725</v>
      </c>
      <c r="C15" s="15" t="s">
        <v>63</v>
      </c>
      <c r="D15" s="15">
        <f>(F14-1)*100</f>
        <v>7.200000000000006</v>
      </c>
      <c r="E15" s="18" t="s">
        <v>58</v>
      </c>
    </row>
    <row r="16" spans="1:5" ht="12.75">
      <c r="A16" s="13" t="s">
        <v>62</v>
      </c>
      <c r="B16" s="14">
        <f>SUM(C3:C14)+B3</f>
        <v>13066</v>
      </c>
      <c r="C16" s="15"/>
      <c r="D16" s="15"/>
      <c r="E16" s="18"/>
    </row>
    <row r="17" spans="1:5" ht="12.75">
      <c r="A17" s="13" t="s">
        <v>60</v>
      </c>
      <c r="B17" s="17">
        <f>B15-B16</f>
        <v>479.7901136517248</v>
      </c>
      <c r="C17" s="15"/>
      <c r="D17" s="15"/>
      <c r="E17" s="18"/>
    </row>
    <row r="18" spans="1:5" ht="13.5" thickBot="1">
      <c r="A18" s="21" t="s">
        <v>61</v>
      </c>
      <c r="B18" s="22">
        <f>(B17/B16)*100</f>
        <v>3.6720504641950464</v>
      </c>
      <c r="C18" s="22" t="s">
        <v>58</v>
      </c>
      <c r="D18" s="22"/>
      <c r="E18" s="23"/>
    </row>
    <row r="65536" ht="12.75">
      <c r="B65536" s="1"/>
    </row>
  </sheetData>
  <mergeCells count="2">
    <mergeCell ref="D2:E2"/>
    <mergeCell ref="A1:E1"/>
  </mergeCells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16"/>
  <sheetViews>
    <sheetView workbookViewId="0" topLeftCell="A1">
      <selection activeCell="A1" sqref="A1"/>
    </sheetView>
  </sheetViews>
  <sheetFormatPr defaultColWidth="9.140625" defaultRowHeight="12.75"/>
  <cols>
    <col min="1" max="1" width="105.00390625" style="0" bestFit="1" customWidth="1"/>
    <col min="2" max="2" width="18.57421875" style="0" customWidth="1"/>
  </cols>
  <sheetData>
    <row r="1" ht="13.5" thickBot="1"/>
    <row r="2" spans="1:2" ht="12.75">
      <c r="A2" s="62" t="s">
        <v>77</v>
      </c>
      <c r="B2" s="63"/>
    </row>
    <row r="3" spans="1:2" ht="12.75">
      <c r="A3" s="8" t="s">
        <v>69</v>
      </c>
      <c r="B3" s="50">
        <v>3</v>
      </c>
    </row>
    <row r="4" spans="1:2" ht="12.75">
      <c r="A4" s="8" t="s">
        <v>67</v>
      </c>
      <c r="B4" s="50">
        <v>3</v>
      </c>
    </row>
    <row r="5" spans="1:2" ht="12.75">
      <c r="A5" s="8" t="s">
        <v>68</v>
      </c>
      <c r="B5" s="50">
        <v>3</v>
      </c>
    </row>
    <row r="6" spans="1:2" ht="12.75">
      <c r="A6" s="8" t="s">
        <v>70</v>
      </c>
      <c r="B6" s="50">
        <v>5</v>
      </c>
    </row>
    <row r="7" spans="1:2" ht="12.75">
      <c r="A7" s="8" t="s">
        <v>71</v>
      </c>
      <c r="B7" s="50">
        <v>3</v>
      </c>
    </row>
    <row r="8" spans="1:2" ht="12.75">
      <c r="A8" s="66" t="str">
        <f>IF(B3*0.14+B4*0.084+B5*0.105+B6*0.084+B7*0.06&gt;1.8,"Parabéns, você tem se mantido bastante atualizado!",IF(B3*0.14+B4*0.084+B5*0.105+B6*0.084+B7*0.06&gt;1.2,"Você tem procurado se atualizar, mas pode fazer um pouco mais de esforço, não?","Um conselho: ou você procura manter-se mais atualizado ou, neste ritmo, você perderá excelentes oportunidades"))</f>
        <v>Você tem procurado se atualizar, mas pode fazer um pouco mais de esforço, não?</v>
      </c>
      <c r="B8" s="67"/>
    </row>
    <row r="9" spans="1:2" ht="13.5" thickBot="1">
      <c r="A9" s="68" t="str">
        <f>IF(B6&gt;4,"Nós do Giga Mundo esperamos que você esteja gostando de nossos artigos!",IF(B6&gt;2,"Hummm... Você pode estar perdendo excelentes artigos ao demorar a visitar o nosso site!","Ihhh... O que foi, não gosta de nosso site? Então envie-nos uma crítica ou sugestão para que nos aperfeiçoemos!"))</f>
        <v>Nós do Giga Mundo esperamos que você esteja gostando de nossos artigos!</v>
      </c>
      <c r="B9" s="69"/>
    </row>
    <row r="10" ht="13.5" thickBot="1"/>
    <row r="11" spans="1:2" ht="12.75">
      <c r="A11" s="62" t="s">
        <v>76</v>
      </c>
      <c r="B11" s="63"/>
    </row>
    <row r="12" spans="1:2" ht="12.75">
      <c r="A12" s="8" t="s">
        <v>72</v>
      </c>
      <c r="B12" s="48">
        <v>40300</v>
      </c>
    </row>
    <row r="13" spans="1:2" ht="12.75">
      <c r="A13" s="8" t="s">
        <v>73</v>
      </c>
      <c r="B13" s="48">
        <v>1000000</v>
      </c>
    </row>
    <row r="14" spans="1:2" ht="12.75">
      <c r="A14" s="8" t="s">
        <v>74</v>
      </c>
      <c r="B14" s="48">
        <v>50000</v>
      </c>
    </row>
    <row r="15" spans="1:2" ht="12.75">
      <c r="A15" s="8" t="s">
        <v>75</v>
      </c>
      <c r="B15" s="50">
        <v>10</v>
      </c>
    </row>
    <row r="16" spans="1:2" ht="13.5" thickBot="1">
      <c r="A16" s="64" t="str">
        <f>IF(B15*(B14+B14+0.2*B15*B14)/2&gt;1.5*(B13-B12),"Suas chances são excelentes!",IF(B15*(B14+B14+0.2*B15*B14)/2&gt;(B13-B12),"Sim, você pode alcançar seu objetivo, mas é interessante que não se descuide em seus investimentos!",IF(B15*(B14+B14+0.2*B15*B14)/2&gt;0.7*(B13-B12),"Apesar de estar indo na direção certa, você precisa rever suas estimativas e planejamento financeiro para conseguir isso","Você pode precisar mudar radicalmente seu estilo de vida para conseguir isso!")))</f>
        <v>Sim, você pode alcançar seu objetivo, mas é interessante que não se descuide em seus investimentos!</v>
      </c>
      <c r="B16" s="65"/>
    </row>
  </sheetData>
  <mergeCells count="5">
    <mergeCell ref="A11:B11"/>
    <mergeCell ref="A16:B16"/>
    <mergeCell ref="A8:B8"/>
    <mergeCell ref="A2:B2"/>
    <mergeCell ref="A9:B9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Gattes</dc:creator>
  <cp:keywords/>
  <dc:description/>
  <cp:lastModifiedBy>Bill Gattes</cp:lastModifiedBy>
  <dcterms:created xsi:type="dcterms:W3CDTF">2008-12-11T17:08:11Z</dcterms:created>
  <dcterms:modified xsi:type="dcterms:W3CDTF">2008-12-12T21:43:28Z</dcterms:modified>
  <cp:category/>
  <cp:version/>
  <cp:contentType/>
  <cp:contentStatus/>
</cp:coreProperties>
</file>